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janus\Desktop\"/>
    </mc:Choice>
  </mc:AlternateContent>
  <xr:revisionPtr revIDLastSave="0" documentId="8_{43927BC4-A2B8-4C22-ACB6-2788EA5FC423}" xr6:coauthVersionLast="47" xr6:coauthVersionMax="47" xr10:uidLastSave="{00000000-0000-0000-0000-000000000000}"/>
  <bookViews>
    <workbookView xWindow="-110" yWindow="-110" windowWidth="19420" windowHeight="10420" xr2:uid="{9B617E60-CD81-4C8B-898D-3C3A2598A1AA}"/>
  </bookViews>
  <sheets>
    <sheet name="Utworzenia i Utrzymanie Rejetru" sheetId="11" r:id="rId1"/>
    <sheet name="Harmonogram płatności WII" sheetId="13" state="hidden" r:id="rId2"/>
    <sheet name="Infrastruktura" sheetId="4" state="hidden" r:id="rId3"/>
    <sheet name="Założenia" sheetId="3" state="hidden" r:id="rId4"/>
    <sheet name="Słowniki" sheetId="2" state="hidden" r:id="rId5"/>
    <sheet name="Terminarz WI" sheetId="10" state="hidden" r:id="rId6"/>
    <sheet name="Terminarz WII" sheetId="8" state="hidden" r:id="rId7"/>
  </sheets>
  <definedNames>
    <definedName name="Okresy_planowane" localSheetId="5">'Terminarz WI'!A$4=MEDIAN('Terminarz WI'!A$4,'Terminarz WI'!$C1,'Terminarz WI'!$C1+'Terminarz WI'!$D1-1)</definedName>
    <definedName name="Okresy_planowane">'Terminarz WII'!A$4=MEDIAN('Terminarz WII'!A$4,'Terminarz WII'!$C1,'Terminarz WII'!$C1+'Terminarz WII'!$D1-1)</definedName>
    <definedName name="Okresy_rzeczywiste" localSheetId="5">'Terminarz WI'!A$4=MEDIAN('Terminarz WI'!A$4,'Terminarz WI'!$E1,'Terminarz WI'!$E1+'Terminarz WI'!$F1-1)</definedName>
    <definedName name="Okresy_rzeczywiste">'Terminarz WII'!A$4=MEDIAN('Terminarz WII'!A$4,'Terminarz WII'!$E1,'Terminarz WII'!$E1+'Terminarz WII'!$F1-1)</definedName>
    <definedName name="Plan" localSheetId="5">'Terminarz WI'!Okresy_planowane*('Terminarz WI'!$C1&gt;0)</definedName>
    <definedName name="Plan" localSheetId="6">Okresy_planowane*('Terminarz WII'!$C1&gt;0)</definedName>
    <definedName name="Plan">Okresy_planowane*('Terminarz WII'!$C1&gt;0)</definedName>
    <definedName name="Procent_wykonania" localSheetId="5">'Terminarz WI'!Procent_wykonania_poza*'Terminarz WI'!Okresy_planowane</definedName>
    <definedName name="Procent_wykonania" localSheetId="6">Procent_wykonania_poza*Okresy_planowane</definedName>
    <definedName name="Procent_wykonania">Procent_wykonania_poza*Okresy_planowane</definedName>
    <definedName name="Procent_wykonania_poza" localSheetId="5">('Terminarz WI'!A$4=MEDIAN('Terminarz WI'!A$4,'Terminarz WI'!$E1,'Terminarz WI'!$E1+'Terminarz WI'!$F1)*('Terminarz WI'!$E1&gt;0))*(('Terminarz WI'!A$4&lt;(INT('Terminarz WI'!$E1+'Terminarz WI'!$F1*'Terminarz WI'!$G1)))+('Terminarz WI'!A$4='Terminarz WI'!$E1))*('Terminarz WI'!$G1&gt;0)</definedName>
    <definedName name="Procent_wykonania_poza">('Terminarz WII'!A$4=MEDIAN('Terminarz WII'!A$4,'Terminarz WII'!$E1,'Terminarz WII'!$E1+'Terminarz WII'!$F1)*('Terminarz WII'!$E1&gt;0))*(('Terminarz WII'!A$4&lt;(INT('Terminarz WII'!$E1+'Terminarz WII'!$F1*'Terminarz WII'!$G1)))+('Terminarz WII'!A$4='Terminarz WII'!$E1))*('Terminarz WII'!$G1&gt;0)</definedName>
    <definedName name="Region_tytułu..BO60" localSheetId="5">'Terminarz WI'!$B$3:$B$4</definedName>
    <definedName name="Region_tytułu..BO60">'Terminarz WII'!$B$3:$B$4</definedName>
    <definedName name="Rzeczywiste" localSheetId="5">('Terminarz WI'!Okresy_rzeczywiste*('Terminarz WI'!$E1&gt;0))*'Terminarz WI'!Okresy_planowane</definedName>
    <definedName name="Rzeczywiste" localSheetId="6">(Okresy_rzeczywiste*('Terminarz WII'!$E1&gt;0))*Okresy_planowane</definedName>
    <definedName name="Rzeczywiste">(Okresy_rzeczywiste*('Terminarz WII'!$E1&gt;0))*Okresy_planowane</definedName>
    <definedName name="Rzeczywiste_poza" localSheetId="5">'Terminarz WI'!Okresy_rzeczywiste*('Terminarz WI'!$E1&gt;0)</definedName>
    <definedName name="Rzeczywiste_poza" localSheetId="6">Okresy_rzeczywiste*('Terminarz WII'!$E1&gt;0)</definedName>
    <definedName name="Rzeczywiste_poza">Okresy_rzeczywiste*('Terminarz WII'!$E1&gt;0)</definedName>
    <definedName name="TerminarzFF" localSheetId="1">#N/A</definedName>
    <definedName name="TerminarzFF">'Terminarz WI'!Okresy_rzeczywiste*('Terminarz WI'!$E1&gt;0)</definedName>
    <definedName name="_xlnm.Print_Titles" localSheetId="5">'Terminarz WI'!$3:$4</definedName>
    <definedName name="_xlnm.Print_Titles">'Terminarz WII'!$3:$4</definedName>
    <definedName name="wybrany_okres" localSheetId="5">'Terminarz WI'!$H$2</definedName>
    <definedName name="wybrany_okres">'Terminarz WII'!$H$2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1" l="1"/>
  <c r="J2" i="11"/>
  <c r="I2" i="11"/>
  <c r="K2" i="11"/>
  <c r="M5" i="11"/>
  <c r="M6" i="11"/>
  <c r="M7" i="11"/>
  <c r="M4" i="11"/>
  <c r="K8" i="11"/>
  <c r="J8" i="11"/>
  <c r="I8" i="11"/>
  <c r="H2" i="11"/>
  <c r="G2" i="11"/>
  <c r="F2" i="11"/>
  <c r="E2" i="11"/>
  <c r="E14" i="11"/>
  <c r="D8" i="11"/>
  <c r="D2" i="11" s="1"/>
  <c r="C8" i="11"/>
  <c r="C2" i="11" s="1"/>
  <c r="B4" i="11"/>
  <c r="B2" i="11" s="1"/>
  <c r="M8" i="11" l="1"/>
  <c r="C44" i="4"/>
  <c r="C16" i="2" l="1"/>
  <c r="I15" i="13" l="1"/>
  <c r="E15" i="13"/>
  <c r="C34" i="13" l="1"/>
  <c r="B34" i="13"/>
  <c r="C20" i="2" l="1"/>
  <c r="C4" i="2"/>
  <c r="C32" i="2"/>
  <c r="C4" i="13" l="1"/>
  <c r="B4" i="13"/>
  <c r="G14" i="13"/>
  <c r="I16" i="13"/>
  <c r="I8" i="13"/>
  <c r="I7" i="13"/>
  <c r="L14" i="13"/>
  <c r="K14" i="13"/>
  <c r="J14" i="13"/>
  <c r="H15" i="13"/>
  <c r="F16" i="13"/>
  <c r="F15" i="13"/>
  <c r="D15" i="13"/>
  <c r="F14" i="13"/>
  <c r="E14" i="13"/>
  <c r="E13" i="13"/>
  <c r="D12" i="13"/>
  <c r="F8" i="13"/>
  <c r="L7" i="13"/>
  <c r="K7" i="13"/>
  <c r="J7" i="13"/>
  <c r="H7" i="13"/>
  <c r="G7" i="13"/>
  <c r="F7" i="13"/>
  <c r="E7" i="13"/>
  <c r="D7" i="13"/>
  <c r="C30" i="13" l="1"/>
  <c r="C36" i="4" l="1"/>
  <c r="C35" i="4"/>
  <c r="C34" i="4"/>
  <c r="C37" i="4" l="1"/>
  <c r="C39" i="4"/>
  <c r="C40" i="4"/>
  <c r="L10" i="13"/>
  <c r="G10" i="13"/>
  <c r="D10" i="13"/>
  <c r="K10" i="13"/>
  <c r="I11" i="13"/>
  <c r="J10" i="13"/>
  <c r="H10" i="13"/>
  <c r="F11" i="13"/>
  <c r="E10" i="13"/>
  <c r="C31" i="13"/>
  <c r="D11" i="13"/>
  <c r="F12" i="13"/>
  <c r="L11" i="13"/>
  <c r="K11" i="13"/>
  <c r="J11" i="13"/>
  <c r="G11" i="13"/>
  <c r="I12" i="13"/>
  <c r="H11" i="13"/>
  <c r="E11" i="13"/>
  <c r="H12" i="13"/>
  <c r="C32" i="13"/>
  <c r="C42" i="4"/>
  <c r="C43" i="4" s="1"/>
  <c r="M12" i="11" l="1"/>
  <c r="C45" i="4"/>
  <c r="C38" i="4"/>
  <c r="A37" i="8"/>
  <c r="A34" i="8"/>
  <c r="A32" i="8"/>
  <c r="A29" i="8"/>
  <c r="A15" i="8"/>
  <c r="A5" i="8"/>
  <c r="A26" i="10"/>
  <c r="A23" i="10"/>
  <c r="A13" i="10"/>
  <c r="A5" i="10"/>
  <c r="D16" i="2"/>
  <c r="D22" i="8"/>
  <c r="D21" i="8"/>
  <c r="D20" i="8"/>
  <c r="D19" i="8"/>
  <c r="D18" i="8"/>
  <c r="D17" i="10"/>
  <c r="D16" i="10"/>
  <c r="B18" i="8"/>
  <c r="B19" i="8"/>
  <c r="B20" i="8"/>
  <c r="B21" i="8"/>
  <c r="B22" i="8"/>
  <c r="B17" i="10"/>
  <c r="B16" i="10"/>
  <c r="D11" i="10"/>
  <c r="D28" i="10"/>
  <c r="B28" i="10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20" i="10"/>
  <c r="B20" i="10"/>
  <c r="D19" i="10"/>
  <c r="B19" i="10"/>
  <c r="D18" i="10"/>
  <c r="B18" i="10"/>
  <c r="D15" i="10"/>
  <c r="B15" i="10"/>
  <c r="D14" i="10"/>
  <c r="B14" i="10"/>
  <c r="D13" i="10"/>
  <c r="D12" i="10"/>
  <c r="B12" i="10"/>
  <c r="B11" i="10"/>
  <c r="D10" i="10"/>
  <c r="B10" i="10"/>
  <c r="D9" i="10"/>
  <c r="B9" i="10"/>
  <c r="D8" i="10"/>
  <c r="B8" i="10"/>
  <c r="D7" i="10"/>
  <c r="B7" i="10"/>
  <c r="D6" i="10"/>
  <c r="D15" i="2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17" i="8"/>
  <c r="D16" i="8"/>
  <c r="B37" i="8"/>
  <c r="B35" i="8"/>
  <c r="B36" i="8"/>
  <c r="B34" i="8"/>
  <c r="B33" i="8"/>
  <c r="B32" i="8"/>
  <c r="B31" i="8"/>
  <c r="B30" i="8"/>
  <c r="B29" i="8"/>
  <c r="B28" i="8"/>
  <c r="B27" i="8"/>
  <c r="B26" i="8"/>
  <c r="B25" i="8"/>
  <c r="B24" i="8"/>
  <c r="B23" i="8"/>
  <c r="B17" i="8"/>
  <c r="B16" i="8"/>
  <c r="D15" i="8"/>
  <c r="D6" i="8"/>
  <c r="D14" i="8"/>
  <c r="D13" i="8"/>
  <c r="D12" i="8"/>
  <c r="D11" i="8"/>
  <c r="D8" i="8"/>
  <c r="D7" i="8"/>
  <c r="D10" i="8"/>
  <c r="D9" i="8"/>
  <c r="B14" i="8"/>
  <c r="B13" i="8"/>
  <c r="B12" i="8"/>
  <c r="B11" i="8"/>
  <c r="B10" i="8"/>
  <c r="B9" i="8"/>
  <c r="B8" i="8"/>
  <c r="B7" i="8"/>
  <c r="J2" i="13" l="1"/>
  <c r="K2" i="13"/>
  <c r="L2" i="13"/>
  <c r="G2" i="13"/>
  <c r="H2" i="13"/>
  <c r="I4" i="2"/>
  <c r="C21" i="2" l="1"/>
  <c r="C34" i="2"/>
  <c r="D34" i="2" s="1"/>
  <c r="C35" i="2"/>
  <c r="D35" i="2" s="1"/>
  <c r="C22" i="2"/>
  <c r="D22" i="2" s="1"/>
  <c r="C33" i="2"/>
  <c r="D33" i="2" s="1"/>
  <c r="D32" i="2"/>
  <c r="C8" i="2"/>
  <c r="D8" i="2" s="1"/>
  <c r="C7" i="2"/>
  <c r="D7" i="2" s="1"/>
  <c r="D6" i="2"/>
  <c r="C5" i="2"/>
  <c r="D5" i="2" s="1"/>
  <c r="D4" i="2"/>
  <c r="C10" i="2"/>
  <c r="D10" i="2" s="1"/>
  <c r="C9" i="2"/>
  <c r="D9" i="2" s="1"/>
  <c r="B23" i="2"/>
  <c r="B11" i="2"/>
  <c r="D36" i="2" l="1"/>
  <c r="D38" i="2" s="1"/>
  <c r="L4" i="13"/>
  <c r="K4" i="13"/>
  <c r="J4" i="13"/>
  <c r="H4" i="13"/>
  <c r="G4" i="13"/>
  <c r="F4" i="13"/>
  <c r="E4" i="13"/>
  <c r="D4" i="13"/>
  <c r="I4" i="13"/>
  <c r="D11" i="2"/>
  <c r="D13" i="2" s="1"/>
  <c r="D20" i="2"/>
  <c r="D21" i="2"/>
  <c r="N4" i="13" l="1"/>
  <c r="E2" i="13"/>
  <c r="D2" i="13"/>
  <c r="D23" i="2"/>
  <c r="D25" i="2" s="1"/>
  <c r="B2" i="13" l="1"/>
  <c r="F2" i="13"/>
  <c r="I2" i="13"/>
  <c r="C2" i="13" l="1"/>
  <c r="N2" i="13" s="1"/>
  <c r="M14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tc={4BD96F79-B933-45A8-B439-F99C806242FC}</author>
    <author>tc={BD89C63D-CCD4-4FD2-9C79-E0A2C46A7EA6}</author>
    <author>tc={F57363B2-4FD6-4442-9A65-1B62B3B00A97}</author>
    <author>tc={366FFC45-A7D1-4F5E-81A6-AE8B7AF25F24}</author>
  </authors>
  <commentList>
    <comment ref="C11" authorId="0" shapeId="0" xr:uid="{4BD96F79-B933-45A8-B439-F99C806242F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Udostępnienie danych do publicznego wglądu z zachowaniem zasad bezpieczeństwa danych</t>
      </text>
    </comment>
    <comment ref="C15" authorId="1" shapeId="0" xr:uid="{BD89C63D-CCD4-4FD2-9C79-E0A2C46A7EA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potrzebe MZ - zakres dodatkowy</t>
      </text>
    </comment>
    <comment ref="B17" authorId="2" shapeId="0" xr:uid="{F57363B2-4FD6-4442-9A65-1B62B3B00A9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20% obciązenie KP przez cały czas trwania projektu</t>
      </text>
    </comment>
    <comment ref="C32" authorId="3" shapeId="0" xr:uid="{366FFC45-A7D1-4F5E-81A6-AE8B7AF25F2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założenie wykorzystania przestrzeni 150 GB rocznie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tc={F1AB03F1-B691-484C-83C2-3BB34829C02C}</author>
    <author>tc={965C52E4-1C9C-49DD-935E-72508961573B}</author>
  </authors>
  <commentList>
    <comment ref="A16" authorId="0" shapeId="0" xr:uid="{F1AB03F1-B691-484C-83C2-3BB34829C02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20% obciążenie KP przec cały czas trwania projektu</t>
      </text>
    </comment>
    <comment ref="D16" authorId="1" shapeId="0" xr:uid="{965C52E4-1C9C-49DD-935E-72508961573B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Koszt policzony jak 0,5 
zaangażowania dziennego w projekt</t>
      </text>
    </comment>
  </commentList>
</comments>
</file>

<file path=xl/sharedStrings.xml><?xml version="1.0" encoding="utf-8"?>
<sst xmlns="http://schemas.openxmlformats.org/spreadsheetml/2006/main" count="319" uniqueCount="212">
  <si>
    <t>Architektura, Analiza, Specyfikacja interfejsów</t>
  </si>
  <si>
    <t>Serwis wnioskowy</t>
  </si>
  <si>
    <t>Obsługa zatrudnienia</t>
  </si>
  <si>
    <t>Wyszukiwarka publiczna</t>
  </si>
  <si>
    <t>Analityka</t>
  </si>
  <si>
    <t>Infrastruktura</t>
  </si>
  <si>
    <t>Testy bezpieczeństwa</t>
  </si>
  <si>
    <t>2023 (wytwarzanie)</t>
  </si>
  <si>
    <t>2024 (utrzymanie)</t>
  </si>
  <si>
    <t>2025 (utrzymanie)</t>
  </si>
  <si>
    <t>2026 (utrzymanie)</t>
  </si>
  <si>
    <t>2027 (utrzymanie)</t>
  </si>
  <si>
    <t>2028 (utrzymanie)</t>
  </si>
  <si>
    <t>2029 (utrzymanie)</t>
  </si>
  <si>
    <t>2030 (utrzymanie)</t>
  </si>
  <si>
    <t>2031 (utrzymanie)</t>
  </si>
  <si>
    <t>SUMA</t>
  </si>
  <si>
    <t>Łącznie</t>
  </si>
  <si>
    <t>Wytworzenie</t>
  </si>
  <si>
    <t>Wymiana infrastruktury po 5 latach</t>
  </si>
  <si>
    <t>Refaktoring + Pełne testy bezpieczeństwa</t>
  </si>
  <si>
    <t>Utrzymanie i wsparcie</t>
  </si>
  <si>
    <t>Ilość etatów CeZ</t>
  </si>
  <si>
    <t>1+(1*02)</t>
  </si>
  <si>
    <t>Etaty Body Leasing</t>
  </si>
  <si>
    <t>Infrastruktura + odnowienie po 5 latach</t>
  </si>
  <si>
    <t xml:space="preserve">Utrzymanie aplikacyjne </t>
  </si>
  <si>
    <t>Utrzymanie aplikacyjne</t>
  </si>
  <si>
    <t>Pełne testy bezpieczeństwa</t>
  </si>
  <si>
    <t>Refaktoring</t>
  </si>
  <si>
    <t>Rok 1 (wytwarzanie)</t>
  </si>
  <si>
    <t>Rok 2 (wytwarzanie)</t>
  </si>
  <si>
    <t>Rok 3 (utrzymanie)</t>
  </si>
  <si>
    <t>Rok 4 (utrzymanie)</t>
  </si>
  <si>
    <t>Rok 5 (utrzymanie)</t>
  </si>
  <si>
    <t>Rok 6 (utrzymanie)</t>
  </si>
  <si>
    <t>Rok 7 (utrzymanie)</t>
  </si>
  <si>
    <t>Rok 8 (utrzymanie)</t>
  </si>
  <si>
    <t>Rok 9 (utrzymanie)</t>
  </si>
  <si>
    <t>Rok 10 (utrzymanie)</t>
  </si>
  <si>
    <t>Rok 11 (utrzymanie)</t>
  </si>
  <si>
    <t>Wariant II</t>
  </si>
  <si>
    <t>Etaty</t>
  </si>
  <si>
    <t>Architektura - założenia, opracowanie, weryfikacja RA</t>
  </si>
  <si>
    <t>Modyfikacje Gabinet.Gov.Pl</t>
  </si>
  <si>
    <t>Analiza - procesy biznesowe, model danych, integracje</t>
  </si>
  <si>
    <t>Udostępninie API do aktualizacji zatrudnienia</t>
  </si>
  <si>
    <t>Analiza - wnioski zgłoszeniowe i aktualizacyjne bezpośrednie</t>
  </si>
  <si>
    <t>Obsługa zatrudnienia bezpośrednia</t>
  </si>
  <si>
    <t>Analiza - aktualizacja zatrudnienia</t>
  </si>
  <si>
    <t>Analiza - wnioski zgłoszeniowe i aktualizacyjne przez podmioty (podmioty kształcące i pracodawców)</t>
  </si>
  <si>
    <t>Analiza - publikacja danych</t>
  </si>
  <si>
    <t>Wyszukiwarka (implementacja wzorca)</t>
  </si>
  <si>
    <t>Analiza - raporty i analizy dla MZ</t>
  </si>
  <si>
    <t>Udostępninie API dla wyszukiwania (przypuszczalnie głównie PWDL)</t>
  </si>
  <si>
    <t>Utrzymanie aplikacyjne - cykl 3letni</t>
  </si>
  <si>
    <t>Analiza - specyfikacja i publikacja interfejsów</t>
  </si>
  <si>
    <t>Wyszukiwarka wewnętrzna, podmioty kształcące, integracja raportów</t>
  </si>
  <si>
    <t>Zarządzanie projektem</t>
  </si>
  <si>
    <t>Zasilanie danymi (w tym statystyki na dzień )</t>
  </si>
  <si>
    <t>Przygotowanie do startu</t>
  </si>
  <si>
    <t xml:space="preserve">Raporty </t>
  </si>
  <si>
    <t>UI/UX - Projekt WEB + RWD wniosek + WCAG 2.1. AA</t>
  </si>
  <si>
    <t>Uwierzytelnienie i autoryzacja - implementacja wzorca</t>
  </si>
  <si>
    <t>Aktualizacja interfejsów CWPM</t>
  </si>
  <si>
    <t>Monitoringu i audyt - implementacja wzorca</t>
  </si>
  <si>
    <t>publikacja - zewnętrzna, wewnętrzna, P1</t>
  </si>
  <si>
    <t>Wariant 2 - własny custom</t>
  </si>
  <si>
    <t>Wniosek rejestracyjny i aktualizacyjny - generyczny</t>
  </si>
  <si>
    <t>Wniosek rejestracyjny - specjalizacja - bezpośredni</t>
  </si>
  <si>
    <t>Dla wytwarzanego rozwiązania dla każdego produktu zewnętrznego przetwarzającego dane osobwe</t>
  </si>
  <si>
    <t>Wniosek rejestracyjny - specjalizacja - podmiot kształcący</t>
  </si>
  <si>
    <t>Wniosek rejestracyjny - specjalizacja - komisja</t>
  </si>
  <si>
    <t>Wniosek rejestracyjny - specjalizacja - PWDL</t>
  </si>
  <si>
    <t>Dokumentacja zewnętrzna</t>
  </si>
  <si>
    <t>Zarządzanie podmiotami (upoważnieni do rejestracji w "imieniu")</t>
  </si>
  <si>
    <t>Obsługa wycofań - urzędowe anulowanie wpisu</t>
  </si>
  <si>
    <t>Aktualizacja komponentu CWPM (struktury, zarządzanie zmianą)</t>
  </si>
  <si>
    <t>Udostępninie API do rejestracji i aktualizacji (Podmioty, PWDL)</t>
  </si>
  <si>
    <t>Integracje (CWUb - API wewnętrzne)</t>
  </si>
  <si>
    <t>Pojęcia</t>
  </si>
  <si>
    <t>Fast</t>
  </si>
  <si>
    <t>4core (szybkie)</t>
  </si>
  <si>
    <t>16GB</t>
  </si>
  <si>
    <t>Fast HDD (OS)</t>
  </si>
  <si>
    <t>Normal</t>
  </si>
  <si>
    <t>2core (normalne - serwerowe)</t>
  </si>
  <si>
    <t>8GB</t>
  </si>
  <si>
    <t>HA</t>
  </si>
  <si>
    <t>2 punktowe rozwiązanie z obsługą failover</t>
  </si>
  <si>
    <t>HA z LB</t>
  </si>
  <si>
    <t>jw. Tylko active-active (load balancer)</t>
  </si>
  <si>
    <t>SLA</t>
  </si>
  <si>
    <t>RPO, RTO</t>
  </si>
  <si>
    <t>API rejestrowe (dostęp do rejestru) - API Publikatora)</t>
  </si>
  <si>
    <t>Wycenione w ramach arkusza infrastruktury</t>
  </si>
  <si>
    <t xml:space="preserve">SLA: dni robocze - 1H (przerwy nocne); wolne od pracy: 4H </t>
  </si>
  <si>
    <t>RTO/RPO: 2h/0,1h</t>
  </si>
  <si>
    <t>Klasa 2</t>
  </si>
  <si>
    <t>API zgłoszeniowe (PWDL)</t>
  </si>
  <si>
    <t>Klasa 3</t>
  </si>
  <si>
    <t xml:space="preserve">SLA: dni robocze - 8H (przerwy nocne); wolne od pracy: 12H </t>
  </si>
  <si>
    <t>RTO/RPO: 4h/0,1h</t>
  </si>
  <si>
    <t>Gabinet.Gov.Pl</t>
  </si>
  <si>
    <t>Nie dotyczy</t>
  </si>
  <si>
    <t>Publikator (serwis)</t>
  </si>
  <si>
    <t xml:space="preserve">SLA: dni robocze - 4H (przerwy nocne); wolne od pracy: 8H </t>
  </si>
  <si>
    <t>RTO/RPO: 4h/1h</t>
  </si>
  <si>
    <t>Rozbudowa CWPM</t>
  </si>
  <si>
    <t>Klasa 1</t>
  </si>
  <si>
    <t>BI</t>
  </si>
  <si>
    <t>Klasa 4</t>
  </si>
  <si>
    <t>SLA: dni robocze standard</t>
  </si>
  <si>
    <t>RTO/RPO: 1RBD/1RBM</t>
  </si>
  <si>
    <t>HA klasyczne lub Kubernetes (skalowalność wykorzystania infrastruktury)</t>
  </si>
  <si>
    <t>Server aplikacyjny - HA - Fast (2*)</t>
  </si>
  <si>
    <t>Server bazodanowy - HA - Normal (2*); Storage: 1Y - ok. 1000GB; przyrost +1Y ok 1200 rocznie</t>
  </si>
  <si>
    <t>Server aplikacyjny - HA LB - Fast (2*)</t>
  </si>
  <si>
    <t>Server bazodanowy - HA - Normal (2*); Storage: 1Y - ok. 2000GB; przyrost +1Y ok 1200 rocznie</t>
  </si>
  <si>
    <t>Server aplikacyjny - HA LB - Normal (2*)</t>
  </si>
  <si>
    <t>Server bazodanowy - HA - Normal (1*); Storage: 1Y - ok. 200GB; przyrost +1Y ok 250 rocznie</t>
  </si>
  <si>
    <t>HA - nie dotyczy</t>
  </si>
  <si>
    <t>Server aplikacyjny -  Normal (1*)</t>
  </si>
  <si>
    <t>Server bazodanowy  - Normal (1*); Storage: 1Y - ok. 200GB; przyrost +1Y ok 50 rocznie</t>
  </si>
  <si>
    <t>2 serwery fizyczne 2xCPU</t>
  </si>
  <si>
    <t>Licencje vmware per CPU</t>
  </si>
  <si>
    <t>Półka dyskowa (przestrzeń robocza+backup+p2)</t>
  </si>
  <si>
    <t>założenie wykorzystania przestrzeni 150 GB rocznie</t>
  </si>
  <si>
    <t>Suma</t>
  </si>
  <si>
    <t>Odnowienie po 5 latach</t>
  </si>
  <si>
    <t>Wsparcie roczne</t>
  </si>
  <si>
    <t>Wsparcie na 8 lat</t>
  </si>
  <si>
    <t>Koszty osobowe [etaty]</t>
  </si>
  <si>
    <t>Razem</t>
  </si>
  <si>
    <t>Założenia funkcjonalne</t>
  </si>
  <si>
    <t>Rozwiązanie frontowe</t>
  </si>
  <si>
    <t>API</t>
  </si>
  <si>
    <t>Rejestracja/aktualizacja wniosków</t>
  </si>
  <si>
    <t>Standard aplikacji webowej CeZ:
1. model G2G - UW/Komisje egzaminacyjne
2. model G2B - Podmioty Kształcące</t>
  </si>
  <si>
    <t>Opcjonalnie (jeżeli grono podmiotów rejestrujących byłoby znaczące np..: poszerzone o PWDL)</t>
  </si>
  <si>
    <t>Zgłoszenie/zmiana danych osób - zatrudnienie</t>
  </si>
  <si>
    <t>1. Serwis dla wnioskodawcy (wyżej)
2. eGabinet.Gov.Pl (rozszerzenie)</t>
  </si>
  <si>
    <t>Tak</t>
  </si>
  <si>
    <t>Udostępnienie danych (weryfikacja wpisów)</t>
  </si>
  <si>
    <t>Wyszukiwarka publiczna (OpenData)</t>
  </si>
  <si>
    <t>Tak (głównie dla PWDL)</t>
  </si>
  <si>
    <t>Integracja z PESEL (CWUb)</t>
  </si>
  <si>
    <t>Tak (wykorzystanie interfejsu API CWUb)</t>
  </si>
  <si>
    <t>Wyszukiwarka i raporty dla MZ</t>
  </si>
  <si>
    <t>TAK  (w tym wykorzystanie raportów z BI)</t>
  </si>
  <si>
    <t>Analityka MZ</t>
  </si>
  <si>
    <t>TAK (BI)</t>
  </si>
  <si>
    <t>Opcja</t>
  </si>
  <si>
    <t>Generowanie raportów statystycznych do GUS o zatrudnieniu personelu medycznego</t>
  </si>
  <si>
    <t>Założenia architektoniczne</t>
  </si>
  <si>
    <t>Autentykacja (eGate - ePUAP)</t>
  </si>
  <si>
    <t>Autoryzacja (? - użytkownicy i role per podmiot, typ podmiotu)</t>
  </si>
  <si>
    <t>Silnik procesowy (składanie wniosków, opiniowanie, akceptacja) - albo wykorzystanie SWR albo Custom</t>
  </si>
  <si>
    <t>Silnik formularzowy (albo z SOLR albo Custom)</t>
  </si>
  <si>
    <t>Notyfikacje (komponent notyfikacji)</t>
  </si>
  <si>
    <t>Repozytorium RPM - nośnik stanu danych - wprowadzenie wersjonowania, rozszerzenia informacyjne</t>
  </si>
  <si>
    <t>Procedowanie wniosków - baza dokumentowa (komponent SWR), repozytoriów wniosków</t>
  </si>
  <si>
    <t>API P1 - rozszrzenie API CWPM</t>
  </si>
  <si>
    <t>API PWDL - API na HL7 FHIR (do weryfikacji)</t>
  </si>
  <si>
    <t>pracodawca-pwdl</t>
  </si>
  <si>
    <t xml:space="preserve">Wyszukiwarka publiczna </t>
  </si>
  <si>
    <t>API wyszukiwarki publicznej (FHIR ?)</t>
  </si>
  <si>
    <t>dla PWDL, żeby pobrac dane i od razu zasilić PWDL</t>
  </si>
  <si>
    <t>BI (MZ)</t>
  </si>
  <si>
    <t>ZESPÓŁ SCRUM</t>
  </si>
  <si>
    <t>Rola</t>
  </si>
  <si>
    <t>FTE (dniówka)</t>
  </si>
  <si>
    <t>RBD (stawka brutto)</t>
  </si>
  <si>
    <t>Koszt Brutto</t>
  </si>
  <si>
    <t>Analityk (product Owner)</t>
  </si>
  <si>
    <t>Stawka BL</t>
  </si>
  <si>
    <t>Dniówka</t>
  </si>
  <si>
    <t>Projektant - TechLead</t>
  </si>
  <si>
    <t>Stawka etat</t>
  </si>
  <si>
    <t>Senior Dev tematyczny</t>
  </si>
  <si>
    <t>Developer</t>
  </si>
  <si>
    <t>Tester automatyczny</t>
  </si>
  <si>
    <t>Tester automatyczny, tester manualny</t>
  </si>
  <si>
    <t>Scrum Master</t>
  </si>
  <si>
    <t>Liczba dni</t>
  </si>
  <si>
    <t>Koszt RBM Scrum (miesiąc)</t>
  </si>
  <si>
    <t>Koszt UX/UI RBM</t>
  </si>
  <si>
    <t>Kierownik projektu</t>
  </si>
  <si>
    <t>ZESPÓŁ KONCEPCJA</t>
  </si>
  <si>
    <t>FTE</t>
  </si>
  <si>
    <t>Architekt</t>
  </si>
  <si>
    <t>Projektant - interfejsy</t>
  </si>
  <si>
    <t>Koszt RBM KONCEPCJA</t>
  </si>
  <si>
    <t>Pełny test bezpieczeństwa</t>
  </si>
  <si>
    <t>Utrzymanie</t>
  </si>
  <si>
    <t>Tester</t>
  </si>
  <si>
    <t>Developer BI</t>
  </si>
  <si>
    <t>Koszt utrzymanie (miesiąc)</t>
  </si>
  <si>
    <t>Wariant I</t>
  </si>
  <si>
    <t xml:space="preserve"> Wyróżniony okres:</t>
  </si>
  <si>
    <t>Planowany czas trwania</t>
  </si>
  <si>
    <t>DZIAŁANIE</t>
  </si>
  <si>
    <t>PLANOWANE ROZPOCZĘCIE</t>
  </si>
  <si>
    <t>PLANOWANY CZAS TRWANIA</t>
  </si>
  <si>
    <t>RZECZYWISTE ROZPOCZĘCIE</t>
  </si>
  <si>
    <t>RZECZYWISTY CZAS TRWANIA</t>
  </si>
  <si>
    <t>PROCENT WYKONANIA</t>
  </si>
  <si>
    <t>OKRESY</t>
  </si>
  <si>
    <t>Przygotowanie startu</t>
  </si>
  <si>
    <t>Projekt UX</t>
  </si>
  <si>
    <t>Etaty CeZ wraz z pochodnymi</t>
  </si>
  <si>
    <t>2032 (utrzymanie)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</si>
</sst>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_-* #,##0\ _z_ł_-;\-* #,##0\ _z_ł_-;_-* &quot;-&quot;??\ _z_ł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1"/>
      <color theme="1" tint="0.24994659260841701"/>
      <name val="Calibri Light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b/>
      <sz val="42"/>
      <color theme="7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2"/>
      <color theme="1" tint="0.34998626667073579"/>
      <name val="Calibri Light"/>
      <family val="2"/>
      <scheme val="major"/>
    </font>
    <font>
      <b/>
      <sz val="10"/>
      <color theme="1" tint="0.24994659260841701"/>
      <name val="Calibr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 Light"/>
      <family val="2"/>
      <charset val="238"/>
      <scheme val="major"/>
    </font>
    <font>
      <b/>
      <sz val="10"/>
      <color theme="1" tint="0.24994659260841701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2">
    <xf numFmtId="0" fontId="0" fillId="0" borderId="0"/>
    <xf numFmtId="0" fontId="3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Alignment="0" applyProtection="0"/>
    <xf numFmtId="0" fontId="6" fillId="0" borderId="0" applyFill="0" applyBorder="0" applyProtection="0">
      <alignment horizontal="left" wrapText="1"/>
    </xf>
    <xf numFmtId="3" fontId="12" fillId="0" borderId="8" applyFill="0" applyProtection="0">
      <alignment horizontal="center"/>
    </xf>
    <xf numFmtId="0" fontId="12" fillId="0" borderId="0" applyFill="0" applyBorder="0" applyProtection="0">
      <alignment horizontal="center" wrapText="1"/>
    </xf>
    <xf numFmtId="0" fontId="5" fillId="0" borderId="0" applyNumberFormat="0" applyFill="0" applyBorder="0" applyProtection="0">
      <alignment horizontal="left" vertical="center"/>
    </xf>
    <xf numFmtId="9" fontId="7" fillId="0" borderId="0" applyFill="0" applyBorder="0" applyProtection="0">
      <alignment horizontal="center" vertical="center"/>
    </xf>
    <xf numFmtId="0" fontId="11" fillId="41" borderId="7" applyNumberFormat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12" fillId="0" borderId="0" applyFill="0" applyProtection="0">
      <alignment vertical="center"/>
    </xf>
    <xf numFmtId="0" fontId="12" fillId="0" borderId="0" applyFill="0" applyProtection="0">
      <alignment horizontal="center" vertical="center" wrapText="1"/>
    </xf>
    <xf numFmtId="0" fontId="12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41" borderId="7">
      <alignment horizontal="center" vertical="center"/>
    </xf>
    <xf numFmtId="0" fontId="3" fillId="37" borderId="10" applyNumberFormat="0" applyFont="0" applyAlignment="0">
      <alignment horizontal="center"/>
    </xf>
    <xf numFmtId="0" fontId="3" fillId="38" borderId="9" applyNumberFormat="0" applyFont="0" applyAlignment="0">
      <alignment horizontal="center"/>
    </xf>
    <xf numFmtId="0" fontId="3" fillId="39" borderId="9" applyNumberFormat="0" applyFont="0" applyAlignment="0">
      <alignment horizontal="center"/>
    </xf>
    <xf numFmtId="0" fontId="3" fillId="40" borderId="9" applyNumberFormat="0" applyFont="0" applyAlignment="0">
      <alignment horizontal="center"/>
    </xf>
    <xf numFmtId="0" fontId="3" fillId="36" borderId="9" applyNumberFormat="0" applyFont="0" applyAlignment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21" fillId="0" borderId="3" applyNumberFormat="0" applyFill="0" applyAlignment="0" applyProtection="0"/>
    <xf numFmtId="0" fontId="22" fillId="10" borderId="4" applyNumberFormat="0" applyAlignment="0" applyProtection="0"/>
    <xf numFmtId="0" fontId="23" fillId="0" borderId="0" applyNumberFormat="0" applyFill="0" applyBorder="0" applyAlignment="0" applyProtection="0"/>
    <xf numFmtId="0" fontId="3" fillId="11" borderId="5" applyNumberFormat="0" applyFont="0" applyAlignment="0" applyProtection="0"/>
    <xf numFmtId="0" fontId="24" fillId="0" borderId="6" applyNumberFormat="0" applyFill="0" applyAlignment="0" applyProtection="0"/>
    <xf numFmtId="0" fontId="2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165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166" fontId="0" fillId="0" borderId="0" xfId="0" applyNumberFormat="1"/>
    <xf numFmtId="166" fontId="1" fillId="0" borderId="0" xfId="0" applyNumberFormat="1" applyFont="1"/>
    <xf numFmtId="0" fontId="2" fillId="0" borderId="0" xfId="0" applyFont="1"/>
    <xf numFmtId="0" fontId="3" fillId="0" borderId="0" xfId="1">
      <alignment horizontal="center" vertical="center"/>
    </xf>
    <xf numFmtId="0" fontId="3" fillId="0" borderId="0" xfId="1" applyAlignment="1">
      <alignment horizontal="center"/>
    </xf>
    <xf numFmtId="0" fontId="6" fillId="0" borderId="0" xfId="3">
      <alignment horizontal="left" wrapText="1"/>
    </xf>
    <xf numFmtId="3" fontId="12" fillId="0" borderId="8" xfId="4">
      <alignment horizontal="center"/>
    </xf>
    <xf numFmtId="9" fontId="7" fillId="0" borderId="0" xfId="7">
      <alignment horizontal="center" vertical="center"/>
    </xf>
    <xf numFmtId="0" fontId="11" fillId="41" borderId="7" xfId="8">
      <alignment horizontal="left" vertical="center"/>
    </xf>
    <xf numFmtId="0" fontId="8" fillId="0" borderId="0" xfId="1" applyFont="1" applyAlignment="1">
      <alignment horizontal="center"/>
    </xf>
    <xf numFmtId="9" fontId="9" fillId="0" borderId="0" xfId="7" applyFont="1">
      <alignment horizontal="center" vertical="center"/>
    </xf>
    <xf numFmtId="0" fontId="8" fillId="0" borderId="0" xfId="1" quotePrefix="1" applyFont="1" applyAlignment="1">
      <alignment horizontal="center"/>
    </xf>
    <xf numFmtId="0" fontId="12" fillId="0" borderId="0" xfId="5">
      <alignment horizontal="center" wrapText="1"/>
    </xf>
    <xf numFmtId="0" fontId="3" fillId="0" borderId="0" xfId="1" applyAlignment="1">
      <alignment horizontal="center" wrapText="1"/>
    </xf>
    <xf numFmtId="0" fontId="3" fillId="0" borderId="0" xfId="1" applyAlignment="1">
      <alignment vertical="center" wrapText="1"/>
    </xf>
    <xf numFmtId="0" fontId="10" fillId="0" borderId="0" xfId="2" applyAlignment="1">
      <alignment horizontal="center"/>
    </xf>
    <xf numFmtId="1" fontId="14" fillId="41" borderId="7" xfId="14">
      <alignment horizontal="center" vertical="center"/>
    </xf>
    <xf numFmtId="0" fontId="12" fillId="0" borderId="0" xfId="12">
      <alignment horizontal="left"/>
    </xf>
    <xf numFmtId="0" fontId="26" fillId="0" borderId="0" xfId="9" applyFont="1">
      <alignment vertical="center"/>
    </xf>
    <xf numFmtId="0" fontId="0" fillId="37" borderId="10" xfId="15" applyFont="1" applyAlignment="1">
      <alignment horizontal="center"/>
    </xf>
    <xf numFmtId="0" fontId="0" fillId="0" borderId="9" xfId="17" applyFont="1" applyFill="1" applyAlignment="1">
      <alignment horizontal="center"/>
    </xf>
    <xf numFmtId="0" fontId="0" fillId="0" borderId="9" xfId="18" applyFont="1" applyFill="1" applyAlignment="1">
      <alignment horizontal="center"/>
    </xf>
    <xf numFmtId="0" fontId="0" fillId="0" borderId="9" xfId="19" applyFont="1" applyFill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3" applyFont="1">
      <alignment horizontal="left" wrapText="1"/>
    </xf>
    <xf numFmtId="0" fontId="12" fillId="0" borderId="0" xfId="11">
      <alignment horizontal="center" vertical="center" wrapText="1"/>
    </xf>
    <xf numFmtId="0" fontId="27" fillId="0" borderId="14" xfId="3" applyFont="1" applyBorder="1">
      <alignment horizontal="left" wrapText="1"/>
    </xf>
    <xf numFmtId="0" fontId="8" fillId="0" borderId="14" xfId="1" applyFont="1" applyBorder="1" applyAlignment="1">
      <alignment horizontal="center"/>
    </xf>
    <xf numFmtId="0" fontId="28" fillId="0" borderId="0" xfId="10" applyFont="1">
      <alignment vertical="center"/>
    </xf>
    <xf numFmtId="0" fontId="27" fillId="0" borderId="0" xfId="3" applyFont="1" applyBorder="1">
      <alignment horizontal="left" wrapText="1"/>
    </xf>
    <xf numFmtId="0" fontId="8" fillId="0" borderId="0" xfId="1" applyFont="1" applyBorder="1" applyAlignment="1">
      <alignment horizontal="center"/>
    </xf>
    <xf numFmtId="0" fontId="29" fillId="2" borderId="14" xfId="1" applyFont="1" applyFill="1" applyBorder="1" applyAlignment="1">
      <alignment horizontal="center" vertical="center" textRotation="90"/>
    </xf>
    <xf numFmtId="167" fontId="0" fillId="0" borderId="0" xfId="60" applyNumberFormat="1" applyFont="1" applyAlignment="1">
      <alignment horizontal="right" wrapText="1"/>
    </xf>
    <xf numFmtId="44" fontId="0" fillId="0" borderId="0" xfId="0" applyNumberFormat="1" applyAlignment="1">
      <alignment wrapText="1"/>
    </xf>
    <xf numFmtId="44" fontId="0" fillId="0" borderId="0" xfId="61" applyFont="1" applyAlignment="1">
      <alignment wrapText="1"/>
    </xf>
    <xf numFmtId="0" fontId="0" fillId="0" borderId="0" xfId="0" applyAlignment="1">
      <alignment horizontal="right" wrapText="1"/>
    </xf>
    <xf numFmtId="9" fontId="0" fillId="0" borderId="0" xfId="0" applyNumberFormat="1" applyAlignment="1">
      <alignment wrapText="1"/>
    </xf>
    <xf numFmtId="0" fontId="1" fillId="0" borderId="0" xfId="0" applyFont="1" applyAlignment="1">
      <alignment horizontal="right" wrapText="1"/>
    </xf>
    <xf numFmtId="44" fontId="1" fillId="0" borderId="0" xfId="0" applyNumberFormat="1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/>
    </xf>
    <xf numFmtId="166" fontId="1" fillId="0" borderId="0" xfId="0" applyNumberFormat="1" applyFont="1" applyAlignment="1">
      <alignment vertical="top"/>
    </xf>
    <xf numFmtId="166" fontId="1" fillId="43" borderId="0" xfId="0" applyNumberFormat="1" applyFont="1" applyFill="1" applyAlignment="1">
      <alignment vertical="top"/>
    </xf>
    <xf numFmtId="0" fontId="1" fillId="42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42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42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1" fillId="0" borderId="20" xfId="0" applyFont="1" applyBorder="1" applyAlignment="1">
      <alignment horizontal="left" vertical="top" wrapText="1"/>
    </xf>
    <xf numFmtId="0" fontId="1" fillId="42" borderId="20" xfId="0" applyFont="1" applyFill="1" applyBorder="1" applyAlignment="1">
      <alignment vertical="top" wrapText="1"/>
    </xf>
    <xf numFmtId="0" fontId="1" fillId="42" borderId="19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9" xfId="0" applyBorder="1" applyAlignment="1">
      <alignment horizontal="left" vertical="center" wrapText="1"/>
    </xf>
    <xf numFmtId="0" fontId="0" fillId="2" borderId="20" xfId="0" applyFill="1" applyBorder="1" applyAlignment="1">
      <alignment vertical="top"/>
    </xf>
    <xf numFmtId="166" fontId="1" fillId="0" borderId="21" xfId="0" applyNumberFormat="1" applyFont="1" applyBorder="1" applyAlignment="1">
      <alignment vertical="top"/>
    </xf>
    <xf numFmtId="0" fontId="0" fillId="0" borderId="21" xfId="0" applyBorder="1" applyAlignment="1">
      <alignment vertical="top"/>
    </xf>
    <xf numFmtId="166" fontId="1" fillId="0" borderId="0" xfId="0" applyNumberFormat="1" applyFont="1" applyAlignment="1">
      <alignment vertical="top" wrapText="1"/>
    </xf>
    <xf numFmtId="166" fontId="1" fillId="0" borderId="21" xfId="0" applyNumberFormat="1" applyFont="1" applyBorder="1" applyAlignment="1">
      <alignment vertical="top" wrapText="1"/>
    </xf>
    <xf numFmtId="0" fontId="0" fillId="44" borderId="0" xfId="0" applyFill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/>
    </xf>
    <xf numFmtId="0" fontId="0" fillId="0" borderId="0" xfId="0" applyAlignment="1">
      <alignment horizontal="left" vertical="center" wrapText="1"/>
    </xf>
    <xf numFmtId="0" fontId="1" fillId="44" borderId="0" xfId="0" applyFont="1" applyFill="1" applyAlignment="1">
      <alignment vertical="top" wrapText="1"/>
    </xf>
    <xf numFmtId="166" fontId="1" fillId="0" borderId="19" xfId="0" applyNumberFormat="1" applyFont="1" applyBorder="1" applyAlignment="1">
      <alignment vertical="top" wrapText="1"/>
    </xf>
    <xf numFmtId="0" fontId="1" fillId="0" borderId="19" xfId="0" applyFont="1" applyBorder="1" applyAlignment="1">
      <alignment horizontal="right" vertical="top"/>
    </xf>
    <xf numFmtId="166" fontId="1" fillId="43" borderId="19" xfId="0" applyNumberFormat="1" applyFont="1" applyFill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42" borderId="16" xfId="0" applyFont="1" applyFill="1" applyBorder="1" applyAlignment="1">
      <alignment vertical="top" wrapText="1"/>
    </xf>
    <xf numFmtId="0" fontId="1" fillId="45" borderId="22" xfId="0" applyFont="1" applyFill="1" applyBorder="1" applyAlignment="1">
      <alignment vertical="top" wrapText="1"/>
    </xf>
    <xf numFmtId="166" fontId="1" fillId="0" borderId="22" xfId="0" applyNumberFormat="1" applyFont="1" applyBorder="1" applyAlignment="1">
      <alignment vertical="top" wrapText="1"/>
    </xf>
    <xf numFmtId="0" fontId="0" fillId="2" borderId="22" xfId="0" applyFill="1" applyBorder="1" applyAlignment="1">
      <alignment vertical="top"/>
    </xf>
    <xf numFmtId="166" fontId="1" fillId="0" borderId="22" xfId="0" applyNumberFormat="1" applyFont="1" applyBorder="1" applyAlignment="1">
      <alignment vertical="top"/>
    </xf>
    <xf numFmtId="166" fontId="0" fillId="0" borderId="0" xfId="0" applyNumberFormat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32" fillId="46" borderId="0" xfId="0" applyFont="1" applyFill="1" applyAlignment="1">
      <alignment vertical="top"/>
    </xf>
    <xf numFmtId="0" fontId="32" fillId="46" borderId="0" xfId="0" applyFont="1" applyFill="1" applyAlignment="1">
      <alignment vertical="top" wrapText="1"/>
    </xf>
    <xf numFmtId="0" fontId="0" fillId="47" borderId="22" xfId="0" applyFill="1" applyBorder="1" applyAlignment="1">
      <alignment vertical="top"/>
    </xf>
    <xf numFmtId="0" fontId="0" fillId="47" borderId="22" xfId="0" applyFill="1" applyBorder="1" applyAlignment="1">
      <alignment vertical="top" wrapText="1"/>
    </xf>
    <xf numFmtId="0" fontId="0" fillId="48" borderId="22" xfId="0" applyFill="1" applyBorder="1" applyAlignment="1">
      <alignment vertical="top"/>
    </xf>
    <xf numFmtId="166" fontId="1" fillId="48" borderId="22" xfId="0" applyNumberFormat="1" applyFont="1" applyFill="1" applyBorder="1" applyAlignment="1">
      <alignment vertical="top"/>
    </xf>
    <xf numFmtId="166" fontId="1" fillId="48" borderId="22" xfId="0" applyNumberFormat="1" applyFont="1" applyFill="1" applyBorder="1" applyAlignment="1">
      <alignment vertical="top" wrapText="1"/>
    </xf>
    <xf numFmtId="0" fontId="0" fillId="48" borderId="22" xfId="0" applyFill="1" applyBorder="1" applyAlignment="1">
      <alignment vertical="top" wrapText="1"/>
    </xf>
    <xf numFmtId="166" fontId="1" fillId="43" borderId="22" xfId="0" applyNumberFormat="1" applyFont="1" applyFill="1" applyBorder="1" applyAlignment="1">
      <alignment vertical="top"/>
    </xf>
    <xf numFmtId="0" fontId="1" fillId="48" borderId="0" xfId="0" applyFont="1" applyFill="1" applyAlignment="1">
      <alignment vertical="top"/>
    </xf>
    <xf numFmtId="166" fontId="1" fillId="48" borderId="19" xfId="0" applyNumberFormat="1" applyFont="1" applyFill="1" applyBorder="1" applyAlignment="1">
      <alignment vertical="top"/>
    </xf>
    <xf numFmtId="166" fontId="1" fillId="48" borderId="19" xfId="0" applyNumberFormat="1" applyFont="1" applyFill="1" applyBorder="1" applyAlignment="1">
      <alignment vertical="top" wrapText="1"/>
    </xf>
    <xf numFmtId="166" fontId="1" fillId="48" borderId="0" xfId="0" applyNumberFormat="1" applyFont="1" applyFill="1" applyAlignment="1">
      <alignment vertical="top"/>
    </xf>
    <xf numFmtId="0" fontId="1" fillId="0" borderId="15" xfId="0" applyFont="1" applyBorder="1" applyAlignment="1">
      <alignment horizontal="right" vertical="top"/>
    </xf>
    <xf numFmtId="0" fontId="0" fillId="0" borderId="2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47" borderId="0" xfId="0" applyFill="1" applyBorder="1" applyAlignment="1">
      <alignment horizontal="center" vertical="top"/>
    </xf>
    <xf numFmtId="0" fontId="32" fillId="46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9" fillId="2" borderId="14" xfId="1" applyFont="1" applyFill="1" applyBorder="1" applyAlignment="1">
      <alignment horizontal="center" vertical="center" textRotation="90"/>
    </xf>
    <xf numFmtId="0" fontId="29" fillId="2" borderId="0" xfId="1" applyFont="1" applyFill="1" applyBorder="1" applyAlignment="1">
      <alignment horizontal="center" vertical="center" textRotation="90"/>
    </xf>
    <xf numFmtId="0" fontId="29" fillId="2" borderId="15" xfId="1" applyFont="1" applyFill="1" applyBorder="1" applyAlignment="1">
      <alignment horizontal="center" vertical="center" textRotation="90"/>
    </xf>
    <xf numFmtId="0" fontId="29" fillId="2" borderId="16" xfId="1" applyFont="1" applyFill="1" applyBorder="1" applyAlignment="1">
      <alignment horizontal="center" vertical="center" textRotation="90"/>
    </xf>
    <xf numFmtId="0" fontId="29" fillId="2" borderId="17" xfId="1" applyFont="1" applyFill="1" applyBorder="1" applyAlignment="1">
      <alignment horizontal="center" vertical="center" textRotation="90"/>
    </xf>
    <xf numFmtId="0" fontId="29" fillId="2" borderId="18" xfId="1" applyFont="1" applyFill="1" applyBorder="1" applyAlignment="1">
      <alignment horizontal="center" vertical="center" textRotation="90"/>
    </xf>
    <xf numFmtId="0" fontId="12" fillId="0" borderId="0" xfId="10" applyAlignment="1">
      <alignment vertical="center"/>
    </xf>
    <xf numFmtId="0" fontId="12" fillId="0" borderId="8" xfId="10" applyBorder="1" applyAlignment="1">
      <alignment vertical="center"/>
    </xf>
    <xf numFmtId="0" fontId="30" fillId="2" borderId="14" xfId="1" applyFont="1" applyFill="1" applyBorder="1" applyAlignment="1">
      <alignment horizontal="center" vertical="center" textRotation="90"/>
    </xf>
    <xf numFmtId="0" fontId="30" fillId="2" borderId="0" xfId="1" applyFont="1" applyFill="1" applyBorder="1" applyAlignment="1">
      <alignment horizontal="center" vertical="center" textRotation="90"/>
    </xf>
    <xf numFmtId="0" fontId="12" fillId="0" borderId="0" xfId="11" applyAlignment="1">
      <alignment horizontal="center" vertical="center" wrapText="1"/>
    </xf>
    <xf numFmtId="0" fontId="12" fillId="0" borderId="8" xfId="11" applyBorder="1" applyAlignment="1">
      <alignment horizontal="center" vertical="center" wrapText="1"/>
    </xf>
    <xf numFmtId="0" fontId="12" fillId="0" borderId="11" xfId="11" applyBorder="1" applyAlignment="1">
      <alignment horizontal="center" vertical="center" wrapText="1"/>
    </xf>
    <xf numFmtId="0" fontId="0" fillId="0" borderId="12" xfId="6" applyFont="1" applyFill="1" applyBorder="1" applyAlignment="1">
      <alignment horizontal="left" vertical="center"/>
    </xf>
    <xf numFmtId="0" fontId="0" fillId="0" borderId="0" xfId="6" applyFont="1" applyFill="1" applyBorder="1" applyAlignment="1">
      <alignment horizontal="left" vertical="center"/>
    </xf>
    <xf numFmtId="0" fontId="13" fillId="0" borderId="0" xfId="13" applyAlignment="1">
      <alignment vertical="center"/>
    </xf>
    <xf numFmtId="0" fontId="8" fillId="0" borderId="12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8" fillId="0" borderId="13" xfId="6" applyFont="1" applyBorder="1" applyAlignment="1">
      <alignment horizontal="center" vertical="center"/>
    </xf>
    <xf numFmtId="0" fontId="8" fillId="0" borderId="12" xfId="6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/>
    </xf>
    <xf numFmtId="0" fontId="29" fillId="2" borderId="0" xfId="1" applyFont="1" applyFill="1" applyAlignment="1">
      <alignment horizontal="center" vertical="center" textRotation="90"/>
    </xf>
  </cellXfs>
  <cellStyles count="62">
    <cellStyle name="20% — akcent 1 2" xfId="37" xr:uid="{8EFE927A-F89D-4991-8063-714B40AE108C}"/>
    <cellStyle name="20% — akcent 2 2" xfId="41" xr:uid="{E622CFBE-DB11-4B60-AE45-40E42B389741}"/>
    <cellStyle name="20% — akcent 3 2" xfId="45" xr:uid="{9DFE65E6-06E1-409A-A67C-CE05130832A7}"/>
    <cellStyle name="20% — akcent 4 2" xfId="49" xr:uid="{D90B9677-7D15-4227-A99B-E11A4D6E290C}"/>
    <cellStyle name="20% — akcent 5 2" xfId="53" xr:uid="{C6FD2AAF-161C-4766-AC85-E887809A134B}"/>
    <cellStyle name="20% — akcent 6 2" xfId="57" xr:uid="{926CA7C7-63C4-4527-8913-79845A115DAF}"/>
    <cellStyle name="40% — akcent 1 2" xfId="38" xr:uid="{8D198669-307E-478B-B5B2-F10B618A6040}"/>
    <cellStyle name="40% — akcent 2 2" xfId="42" xr:uid="{15ADBCA3-0693-4D71-9AFC-21BACCF6F46C}"/>
    <cellStyle name="40% — akcent 3 2" xfId="46" xr:uid="{E23CDB51-F6BE-4C42-9372-6E59BF34B839}"/>
    <cellStyle name="40% — akcent 4 2" xfId="50" xr:uid="{6BD6E864-6B0C-406D-87FB-B2E85CAA8721}"/>
    <cellStyle name="40% — akcent 5 2" xfId="54" xr:uid="{777013F7-9C8E-4754-BE6B-223273793A4F}"/>
    <cellStyle name="40% — akcent 6 2" xfId="58" xr:uid="{EC1C4AF2-2F48-47C8-BCB6-E106BC4F6BC9}"/>
    <cellStyle name="60% — akcent 1 2" xfId="39" xr:uid="{43519FED-1479-45E4-A0A3-4AB389F3D6B5}"/>
    <cellStyle name="60% — akcent 2 2" xfId="43" xr:uid="{135A5A2C-AFDE-4F01-8EA8-50989EB665F0}"/>
    <cellStyle name="60% — akcent 3 2" xfId="47" xr:uid="{B49F1CE7-EE00-4272-BD89-34D469917C02}"/>
    <cellStyle name="60% — akcent 4 2" xfId="51" xr:uid="{A465C3D1-2012-4B0B-93E4-E8FAE4579921}"/>
    <cellStyle name="60% — akcent 5 2" xfId="55" xr:uid="{BD9BAC15-12E5-487E-905F-1080B0FDAE1B}"/>
    <cellStyle name="60% — akcent 6 2" xfId="59" xr:uid="{828483F3-5E37-4B73-8B36-399E93BEBC0E}"/>
    <cellStyle name="Akcent 1 2" xfId="36" xr:uid="{5070B556-DB74-4224-8BDB-ABCE0F695456}"/>
    <cellStyle name="Akcent 2 2" xfId="40" xr:uid="{6D0E7F57-2E9D-431D-B716-A310EAF95ABD}"/>
    <cellStyle name="Akcent 3 2" xfId="44" xr:uid="{847D9476-82F7-4C22-B8DD-EA0BB2EC99D9}"/>
    <cellStyle name="Akcent 4 2" xfId="48" xr:uid="{89CD57B9-3089-438D-9468-947F98C2C939}"/>
    <cellStyle name="Akcent 5 2" xfId="52" xr:uid="{A642DE5E-FDB9-48A5-8A2C-AE4520E752EE}"/>
    <cellStyle name="Akcent 6 2" xfId="56" xr:uid="{425A7C1A-E857-4C1C-B15A-4E8AC7366DA1}"/>
    <cellStyle name="Dane wejściowe 2" xfId="28" xr:uid="{4D0A7389-6AD6-4F03-9517-B4CE8A269E57}"/>
    <cellStyle name="Dane wyjściowe 2" xfId="29" xr:uid="{7D50978E-3974-4DA8-B7B8-C8859195F621}"/>
    <cellStyle name="Dobry 2" xfId="25" xr:uid="{3210B769-BFDF-4195-B08B-6F7D668D5074}"/>
    <cellStyle name="Działanie" xfId="3" xr:uid="{A729F273-28A4-4AAB-96B2-44C583F42C30}"/>
    <cellStyle name="Dziesiętny" xfId="60" builtinId="3"/>
    <cellStyle name="Dziesiętny [0] 2" xfId="21" xr:uid="{AC75A40B-913E-47A8-B125-954CBC50FE86}"/>
    <cellStyle name="Dziesiętny 2" xfId="20" xr:uid="{B8B5BA8E-DD3C-4D13-9EEE-590094AC9988}"/>
    <cellStyle name="Etykieta" xfId="6" xr:uid="{352C29C2-B201-4A40-B0B5-7800AFAEDAA5}"/>
    <cellStyle name="Komórka połączona 2" xfId="31" xr:uid="{76AA6D49-281F-4AAE-B0B4-BD9323279ECB}"/>
    <cellStyle name="Komórka zaznaczona 2" xfId="32" xr:uid="{534B4347-B05B-4031-9A23-BDA3858B9203}"/>
    <cellStyle name="Kontrolka wyróżnienia okresu" xfId="8" xr:uid="{FECB6BF6-30B5-4685-BA36-5A4A317C1C1B}"/>
    <cellStyle name="Legenda % wykonania (poza planem)" xfId="19" xr:uid="{8168174A-F0C4-4A2F-975F-EA896892C40A}"/>
    <cellStyle name="Legenda planu" xfId="15" xr:uid="{44F7DC6F-CB02-44C5-8956-3E3CCFDA9221}"/>
    <cellStyle name="Legenda wartości rzeczywistej" xfId="16" xr:uid="{01026FB9-C83D-40C9-84D4-22A64534C606}"/>
    <cellStyle name="Legenda wartości rzeczywistej (poza planem)" xfId="18" xr:uid="{2433DA98-9A2A-49D2-845F-55E535EEF94A}"/>
    <cellStyle name="Nagłówek 1 2" xfId="2" xr:uid="{F541CFCD-B5BE-4261-A648-6E78E76107E2}"/>
    <cellStyle name="Nagłówek 2 2" xfId="10" xr:uid="{C2B5C369-36D4-43DA-91E4-7CB58B7F184D}"/>
    <cellStyle name="Nagłówek 3 2" xfId="11" xr:uid="{4AF4AA71-F68F-4E61-96B1-293E88FFF796}"/>
    <cellStyle name="Nagłówek 4 2" xfId="12" xr:uid="{36EB551A-8895-44F2-9288-1CC7A4BCAAA6}"/>
    <cellStyle name="Nagłówki okresu" xfId="4" xr:uid="{03CAD5CD-B366-4868-9426-2AEDB1544964}"/>
    <cellStyle name="Nagłówki projektu" xfId="5" xr:uid="{2ECE035B-3313-4A77-9337-2C4C9ABE5C1C}"/>
    <cellStyle name="Neutralny 2" xfId="27" xr:uid="{3182216D-D6F7-43E7-A927-0CE0A1CADCEE}"/>
    <cellStyle name="Normalny" xfId="0" builtinId="0"/>
    <cellStyle name="Normalny 2" xfId="1" xr:uid="{459CEAD2-AFA0-43CA-BE38-CBC74ADE6E6D}"/>
    <cellStyle name="Obliczenia 2" xfId="30" xr:uid="{BEDA9A21-FFA2-4E97-93E6-DBAAF9AF71AE}"/>
    <cellStyle name="Procent wykonania" xfId="7" xr:uid="{D30D609E-C878-4386-8F90-51E67D799E2E}"/>
    <cellStyle name="Procentowy 2" xfId="24" xr:uid="{695095A1-A97B-4CA6-B0B2-39127C37C592}"/>
    <cellStyle name="Suma 2" xfId="35" xr:uid="{3E658CE0-354C-415E-BA70-1C182CFB64D7}"/>
    <cellStyle name="Tekst objaśnienia 2" xfId="13" xr:uid="{FE843E42-3DB4-49C8-B8EF-B678283E0769}"/>
    <cellStyle name="Tekst ostrzeżenia 2" xfId="33" xr:uid="{0E064078-D33A-43BD-8978-2FE864D087E5}"/>
    <cellStyle name="Tytuł 2" xfId="9" xr:uid="{4E734AA3-27A3-4DEF-9342-4C67738C6240}"/>
    <cellStyle name="Uwaga 2" xfId="34" xr:uid="{0320E05E-D42F-486A-A190-412EAFEE21A7}"/>
    <cellStyle name="Walutowy" xfId="61" builtinId="4"/>
    <cellStyle name="Walutowy [0] 2" xfId="23" xr:uid="{6E815DF4-0ECE-4F37-BC19-085E5CA3D47C}"/>
    <cellStyle name="Walutowy 2" xfId="22" xr:uid="{9ADB0605-D0FA-423F-93D8-5277B5E22FF4}"/>
    <cellStyle name="Wartość okresu" xfId="14" xr:uid="{B8DC2DBB-CE4B-4F1D-BDCD-4D87BC605CE9}"/>
    <cellStyle name="Wykonano %" xfId="17" xr:uid="{D0F36D14-30E3-4117-99A4-F348111EFD0C}"/>
    <cellStyle name="Zły 2" xfId="26" xr:uid="{DDDDC988-E41F-4209-9047-116330A3F50C}"/>
  </cellStyles>
  <dxfs count="18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dnarz Rafał" id="{64616D9C-EAF7-46AE-AA19-98EF0ABD52DC}" userId="S::r.bednarz@cez.gov.pl::c3d21113-731d-4d8d-8053-a82674583892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1-09-20T08:33:00.19" personId="{64616D9C-EAF7-46AE-AA19-98EF0ABD52DC}" id="{4BD96F79-B933-45A8-B439-F99C806242FC}">
    <text>Udostępnienie danych do publicznego wglądu z zachowaniem zasad bezpieczeństwa danych</text>
  </threadedComment>
  <threadedComment ref="C15" dT="2021-09-20T08:31:11.22" personId="{64616D9C-EAF7-46AE-AA19-98EF0ABD52DC}" id="{BD89C63D-CCD4-4FD2-9C79-E0A2C46A7EA6}">
    <text>Na potrzebe MZ - zakres dodatkowy</text>
  </threadedComment>
  <threadedComment ref="B17" dT="2021-09-20T08:55:40.39" personId="{64616D9C-EAF7-46AE-AA19-98EF0ABD52DC}" id="{F57363B2-4FD6-4442-9A65-1B62B3B00A97}">
    <text>20% obciązenie KP przez cały czas trwania projektu</text>
  </threadedComment>
  <threadedComment ref="C32" dT="2021-09-17T13:26:36.37" personId="{64616D9C-EAF7-46AE-AA19-98EF0ABD52DC}" id="{366FFC45-A7D1-4F5E-81A6-AE8B7AF25F24}">
    <text>założenie wykorzystania przestrzeni 150 GB rocznie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6" dT="2021-09-20T08:55:08.35" personId="{64616D9C-EAF7-46AE-AA19-98EF0ABD52DC}" id="{F1AB03F1-B691-484C-83C2-3BB34829C02C}">
    <text>20% obciążenie KP przec cały czas trwania projektu</text>
  </threadedComment>
  <threadedComment ref="D16" dT="2021-09-17T10:10:18.33" personId="{64616D9C-EAF7-46AE-AA19-98EF0ABD52DC}" id="{965C52E4-1C9C-49DD-935E-72508961573B}">
    <text>Koszt policzony jak 0,5 
zaangażowania dziennego w projekt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413E-4925-48E7-8898-1E03952CB322}">
  <dimension ref="A1:BV39"/>
  <sheetViews>
    <sheetView showGridLines="0" tabSelected="1" zoomScale="85" zoomScaleNormal="85" workbookViewId="0">
      <pane xSplit="1" topLeftCell="B1" activePane="topRight" state="frozen"/>
      <selection pane="topRight" activeCell="B7" sqref="B7"/>
    </sheetView>
  </sheetViews>
  <sheetFormatPr defaultColWidth="8.90625" defaultRowHeight="14.5" x14ac:dyDescent="0.35"/>
  <cols>
    <col min="1" max="1" width="28.54296875" style="47" customWidth="1"/>
    <col min="2" max="2" width="48" style="47" customWidth="1"/>
    <col min="3" max="3" width="42.6328125" style="48" customWidth="1"/>
    <col min="4" max="5" width="41.08984375" style="48" bestFit="1" customWidth="1"/>
    <col min="6" max="6" width="32.36328125" style="48" customWidth="1"/>
    <col min="7" max="7" width="25.6328125" style="48" customWidth="1"/>
    <col min="8" max="8" width="25.453125" style="47" customWidth="1"/>
    <col min="9" max="9" width="23.6328125" style="47" customWidth="1"/>
    <col min="10" max="10" width="22.6328125" style="47" customWidth="1"/>
    <col min="11" max="12" width="24.90625" style="47" customWidth="1"/>
    <col min="13" max="13" width="20" style="47" customWidth="1"/>
    <col min="14" max="15" width="14.90625" style="47" bestFit="1" customWidth="1"/>
    <col min="16" max="16384" width="8.90625" style="47"/>
  </cols>
  <sheetData>
    <row r="1" spans="1:74" x14ac:dyDescent="0.35">
      <c r="B1" s="92" t="s">
        <v>7</v>
      </c>
      <c r="C1" s="93" t="s">
        <v>8</v>
      </c>
      <c r="D1" s="93" t="s">
        <v>9</v>
      </c>
      <c r="E1" s="93" t="s">
        <v>10</v>
      </c>
      <c r="F1" s="93" t="s">
        <v>11</v>
      </c>
      <c r="G1" s="93" t="s">
        <v>12</v>
      </c>
      <c r="H1" s="92" t="s">
        <v>13</v>
      </c>
      <c r="I1" s="92" t="s">
        <v>14</v>
      </c>
      <c r="J1" s="92" t="s">
        <v>15</v>
      </c>
      <c r="K1" s="92" t="s">
        <v>211</v>
      </c>
      <c r="L1" s="92"/>
      <c r="M1" s="92" t="s">
        <v>16</v>
      </c>
    </row>
    <row r="2" spans="1:74" x14ac:dyDescent="0.35">
      <c r="A2" s="101" t="s">
        <v>17</v>
      </c>
      <c r="B2" s="102">
        <f>B4+B5</f>
        <v>2482885</v>
      </c>
      <c r="C2" s="103">
        <f>C8</f>
        <v>449802</v>
      </c>
      <c r="D2" s="103">
        <f>D8</f>
        <v>449802</v>
      </c>
      <c r="E2" s="103">
        <f>E7+E8</f>
        <v>1031854.375</v>
      </c>
      <c r="F2" s="103">
        <f>F7+F8</f>
        <v>447802</v>
      </c>
      <c r="G2" s="103">
        <f>G8+G6</f>
        <v>770802</v>
      </c>
      <c r="H2" s="102">
        <f>H7+H8</f>
        <v>1031854.375</v>
      </c>
      <c r="I2" s="103">
        <f>I8</f>
        <v>449802</v>
      </c>
      <c r="J2" s="103">
        <f>J8</f>
        <v>449802</v>
      </c>
      <c r="K2" s="103">
        <f>K8</f>
        <v>449802</v>
      </c>
      <c r="L2" s="104"/>
      <c r="M2" s="104">
        <f>SUM(B2:L2)</f>
        <v>8014207.75</v>
      </c>
    </row>
    <row r="3" spans="1:74" x14ac:dyDescent="0.35">
      <c r="B3" s="50"/>
      <c r="C3" s="71"/>
      <c r="D3" s="71"/>
      <c r="E3" s="71"/>
      <c r="F3" s="71"/>
      <c r="G3" s="71"/>
      <c r="H3" s="50"/>
      <c r="I3" s="50"/>
      <c r="J3" s="50"/>
      <c r="K3" s="50"/>
      <c r="L3" s="50"/>
      <c r="M3" s="50"/>
    </row>
    <row r="4" spans="1:74" s="70" customFormat="1" x14ac:dyDescent="0.35">
      <c r="A4" s="96" t="s">
        <v>18</v>
      </c>
      <c r="B4" s="97">
        <f>B14+B12</f>
        <v>1681885</v>
      </c>
      <c r="C4" s="98"/>
      <c r="D4" s="98"/>
      <c r="E4" s="98"/>
      <c r="F4" s="98"/>
      <c r="G4" s="98"/>
      <c r="H4" s="97"/>
      <c r="I4" s="97"/>
      <c r="J4" s="97"/>
      <c r="K4" s="97"/>
      <c r="L4" s="97"/>
      <c r="M4" s="97">
        <f>SUM(B4:K4)</f>
        <v>1681885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74" x14ac:dyDescent="0.35">
      <c r="A5" s="94" t="s">
        <v>5</v>
      </c>
      <c r="B5" s="87">
        <v>801000</v>
      </c>
      <c r="C5" s="85"/>
      <c r="D5" s="89"/>
      <c r="E5" s="89"/>
      <c r="F5" s="89"/>
      <c r="G5" s="90"/>
      <c r="H5" s="87"/>
      <c r="I5" s="87"/>
      <c r="J5" s="87"/>
      <c r="K5" s="87"/>
      <c r="L5" s="87"/>
      <c r="M5" s="97">
        <f t="shared" ref="M5:M8" si="0">SUM(B5:K5)</f>
        <v>801000</v>
      </c>
    </row>
    <row r="6" spans="1:74" ht="29" x14ac:dyDescent="0.35">
      <c r="A6" s="99" t="s">
        <v>19</v>
      </c>
      <c r="B6" s="97"/>
      <c r="C6" s="98"/>
      <c r="D6" s="99"/>
      <c r="E6" s="99"/>
      <c r="F6" s="99"/>
      <c r="G6" s="98">
        <v>323000</v>
      </c>
      <c r="H6" s="97"/>
      <c r="I6" s="97"/>
      <c r="J6" s="97"/>
      <c r="K6" s="97"/>
      <c r="L6" s="97"/>
      <c r="M6" s="97">
        <f t="shared" si="0"/>
        <v>323000</v>
      </c>
    </row>
    <row r="7" spans="1:74" ht="29" x14ac:dyDescent="0.35">
      <c r="A7" s="95" t="s">
        <v>20</v>
      </c>
      <c r="B7" s="87"/>
      <c r="C7" s="85"/>
      <c r="D7" s="85"/>
      <c r="E7" s="85">
        <v>584052.375</v>
      </c>
      <c r="F7" s="85"/>
      <c r="G7" s="85"/>
      <c r="H7" s="85">
        <v>584052.375</v>
      </c>
      <c r="I7" s="87"/>
      <c r="J7" s="87"/>
      <c r="K7" s="87"/>
      <c r="L7" s="87"/>
      <c r="M7" s="97">
        <f t="shared" si="0"/>
        <v>1168104.75</v>
      </c>
    </row>
    <row r="8" spans="1:74" s="70" customFormat="1" x14ac:dyDescent="0.35">
      <c r="A8" s="96" t="s">
        <v>21</v>
      </c>
      <c r="B8" s="97"/>
      <c r="C8" s="98">
        <f>C12+C14</f>
        <v>449802</v>
      </c>
      <c r="D8" s="98">
        <f>D12+D14</f>
        <v>449802</v>
      </c>
      <c r="E8" s="98">
        <v>447802</v>
      </c>
      <c r="F8" s="98">
        <v>447802</v>
      </c>
      <c r="G8" s="98">
        <v>447802</v>
      </c>
      <c r="H8" s="98">
        <v>447802</v>
      </c>
      <c r="I8" s="98">
        <f>I12+I14</f>
        <v>449802</v>
      </c>
      <c r="J8" s="98">
        <f>J12+J14</f>
        <v>449802</v>
      </c>
      <c r="K8" s="98">
        <f>K12+K14</f>
        <v>449802</v>
      </c>
      <c r="L8" s="98"/>
      <c r="M8" s="97">
        <f t="shared" si="0"/>
        <v>4040218</v>
      </c>
      <c r="N8" s="47"/>
      <c r="O8" s="88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</row>
    <row r="9" spans="1:74" x14ac:dyDescent="0.35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74" x14ac:dyDescent="0.35">
      <c r="A10" s="73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74" s="70" customFormat="1" x14ac:dyDescent="0.35">
      <c r="A11" s="68" t="s">
        <v>22</v>
      </c>
      <c r="B11" s="74">
        <v>2</v>
      </c>
      <c r="C11" s="75" t="s">
        <v>23</v>
      </c>
      <c r="D11" s="75" t="s">
        <v>23</v>
      </c>
      <c r="E11" s="75" t="s">
        <v>23</v>
      </c>
      <c r="F11" s="75" t="s">
        <v>23</v>
      </c>
      <c r="G11" s="75" t="s">
        <v>23</v>
      </c>
      <c r="H11" s="76" t="s">
        <v>23</v>
      </c>
      <c r="I11" s="76" t="s">
        <v>23</v>
      </c>
      <c r="J11" s="80" t="s">
        <v>23</v>
      </c>
      <c r="K11" s="80" t="s">
        <v>23</v>
      </c>
      <c r="L11" s="105"/>
      <c r="M11" s="82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</row>
    <row r="12" spans="1:74" s="70" customFormat="1" x14ac:dyDescent="0.35">
      <c r="A12" s="68" t="s">
        <v>210</v>
      </c>
      <c r="B12" s="69">
        <v>381600</v>
      </c>
      <c r="C12" s="72">
        <v>228960</v>
      </c>
      <c r="D12" s="72">
        <v>228960</v>
      </c>
      <c r="E12" s="72">
        <v>228960</v>
      </c>
      <c r="F12" s="72">
        <v>228960</v>
      </c>
      <c r="G12" s="72">
        <v>228960</v>
      </c>
      <c r="H12" s="72">
        <v>228960</v>
      </c>
      <c r="I12" s="72">
        <v>228960</v>
      </c>
      <c r="J12" s="79">
        <v>228960</v>
      </c>
      <c r="K12" s="79">
        <v>228960</v>
      </c>
      <c r="L12" s="79"/>
      <c r="M12" s="81">
        <f>SUM(B12:J12)</f>
        <v>2213280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</row>
    <row r="13" spans="1:74" s="91" customFormat="1" x14ac:dyDescent="0.3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</row>
    <row r="14" spans="1:74" s="91" customFormat="1" x14ac:dyDescent="0.35">
      <c r="A14" s="86" t="s">
        <v>24</v>
      </c>
      <c r="B14" s="87">
        <v>1300285</v>
      </c>
      <c r="C14" s="85">
        <v>220842</v>
      </c>
      <c r="D14" s="85">
        <v>220842</v>
      </c>
      <c r="E14" s="85">
        <f>(E8+E7)-E12</f>
        <v>802894.375</v>
      </c>
      <c r="F14" s="85">
        <v>220842</v>
      </c>
      <c r="G14" s="85">
        <v>220842</v>
      </c>
      <c r="H14" s="85">
        <v>220842</v>
      </c>
      <c r="I14" s="85">
        <v>220842</v>
      </c>
      <c r="J14" s="85">
        <v>220842</v>
      </c>
      <c r="K14" s="85">
        <v>220842</v>
      </c>
      <c r="L14" s="85"/>
      <c r="M14" s="100">
        <f>SUM(B14:J14)</f>
        <v>3649073.375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</row>
    <row r="15" spans="1:74" x14ac:dyDescent="0.35">
      <c r="B15" s="50"/>
      <c r="C15" s="71"/>
      <c r="D15" s="71"/>
      <c r="E15" s="71"/>
      <c r="F15" s="71"/>
      <c r="G15" s="71"/>
      <c r="H15" s="50"/>
      <c r="I15" s="50"/>
      <c r="J15" s="50"/>
      <c r="K15" s="50"/>
      <c r="L15" s="50"/>
      <c r="M15" s="50"/>
    </row>
    <row r="16" spans="1:74" x14ac:dyDescent="0.35">
      <c r="B16" s="109"/>
      <c r="C16" s="109"/>
      <c r="D16" s="109"/>
      <c r="E16" s="109"/>
      <c r="F16" s="109"/>
      <c r="G16" s="109"/>
      <c r="H16" s="109"/>
      <c r="I16" s="109"/>
      <c r="J16" s="109"/>
      <c r="K16" s="110"/>
      <c r="L16" s="110"/>
      <c r="M16" s="110"/>
    </row>
    <row r="17" spans="2:11" x14ac:dyDescent="0.35">
      <c r="B17" s="52" t="s">
        <v>2</v>
      </c>
      <c r="C17" s="54" t="s">
        <v>6</v>
      </c>
      <c r="D17" s="54" t="s">
        <v>6</v>
      </c>
      <c r="E17" s="54" t="s">
        <v>6</v>
      </c>
      <c r="F17" s="54" t="s">
        <v>6</v>
      </c>
      <c r="G17" s="54" t="s">
        <v>6</v>
      </c>
      <c r="H17" s="54" t="s">
        <v>6</v>
      </c>
      <c r="I17" s="54" t="s">
        <v>6</v>
      </c>
      <c r="J17" s="54" t="s">
        <v>6</v>
      </c>
      <c r="K17" s="54" t="s">
        <v>6</v>
      </c>
    </row>
    <row r="18" spans="2:11" ht="29" x14ac:dyDescent="0.35">
      <c r="B18" s="52" t="s">
        <v>3</v>
      </c>
      <c r="C18" s="54" t="s">
        <v>5</v>
      </c>
      <c r="D18" s="54" t="s">
        <v>5</v>
      </c>
      <c r="E18" s="54" t="s">
        <v>5</v>
      </c>
      <c r="F18" s="54" t="s">
        <v>5</v>
      </c>
      <c r="G18" s="54" t="s">
        <v>25</v>
      </c>
      <c r="H18" s="54" t="s">
        <v>5</v>
      </c>
      <c r="I18" s="54" t="s">
        <v>5</v>
      </c>
      <c r="J18" s="54" t="s">
        <v>5</v>
      </c>
      <c r="K18" s="54" t="s">
        <v>5</v>
      </c>
    </row>
    <row r="19" spans="2:11" x14ac:dyDescent="0.35">
      <c r="B19" s="52" t="s">
        <v>4</v>
      </c>
      <c r="C19" s="54" t="s">
        <v>26</v>
      </c>
      <c r="D19" s="54" t="s">
        <v>26</v>
      </c>
      <c r="E19" s="54" t="s">
        <v>26</v>
      </c>
      <c r="F19" s="54" t="s">
        <v>26</v>
      </c>
      <c r="G19" s="54" t="s">
        <v>27</v>
      </c>
      <c r="H19" s="83" t="s">
        <v>27</v>
      </c>
      <c r="I19" s="54" t="s">
        <v>26</v>
      </c>
      <c r="J19" s="54" t="s">
        <v>26</v>
      </c>
      <c r="K19" s="54" t="s">
        <v>26</v>
      </c>
    </row>
    <row r="20" spans="2:11" x14ac:dyDescent="0.35">
      <c r="B20" s="54" t="s">
        <v>6</v>
      </c>
      <c r="E20" s="84" t="s">
        <v>28</v>
      </c>
      <c r="H20" s="84" t="s">
        <v>28</v>
      </c>
      <c r="I20" s="48"/>
      <c r="J20" s="48"/>
    </row>
    <row r="21" spans="2:11" x14ac:dyDescent="0.35">
      <c r="B21" s="52" t="s">
        <v>1</v>
      </c>
      <c r="E21" s="84" t="s">
        <v>29</v>
      </c>
      <c r="H21" s="84" t="s">
        <v>29</v>
      </c>
      <c r="I21" s="48"/>
      <c r="J21" s="48"/>
    </row>
    <row r="22" spans="2:11" x14ac:dyDescent="0.35">
      <c r="B22" s="54" t="s">
        <v>5</v>
      </c>
    </row>
    <row r="23" spans="2:11" x14ac:dyDescent="0.35">
      <c r="B23" s="46"/>
      <c r="C23" s="46"/>
      <c r="D23" s="46"/>
      <c r="F23" s="46"/>
      <c r="G23" s="46"/>
      <c r="I23" s="46"/>
      <c r="J23" s="46"/>
    </row>
    <row r="24" spans="2:11" x14ac:dyDescent="0.35">
      <c r="B24" s="46"/>
      <c r="E24" s="46"/>
      <c r="H24" s="46"/>
      <c r="I24" s="48"/>
      <c r="J24" s="48"/>
    </row>
    <row r="25" spans="2:11" x14ac:dyDescent="0.35">
      <c r="F25" s="78"/>
    </row>
    <row r="26" spans="2:11" x14ac:dyDescent="0.35">
      <c r="B26" s="46"/>
      <c r="I26" s="48"/>
      <c r="J26" s="48"/>
    </row>
    <row r="27" spans="2:11" x14ac:dyDescent="0.35">
      <c r="B27" s="77"/>
      <c r="H27" s="48"/>
    </row>
    <row r="28" spans="2:11" x14ac:dyDescent="0.35">
      <c r="B28" s="77"/>
      <c r="H28" s="48"/>
    </row>
    <row r="31" spans="2:11" x14ac:dyDescent="0.35">
      <c r="B31" s="48"/>
    </row>
    <row r="34" spans="2:2" x14ac:dyDescent="0.35">
      <c r="B34" s="46"/>
    </row>
    <row r="37" spans="2:2" x14ac:dyDescent="0.35">
      <c r="B37" s="48"/>
    </row>
    <row r="38" spans="2:2" x14ac:dyDescent="0.35">
      <c r="B38" s="48"/>
    </row>
    <row r="39" spans="2:2" x14ac:dyDescent="0.35">
      <c r="B39" s="48"/>
    </row>
  </sheetData>
  <mergeCells count="3">
    <mergeCell ref="B9:M10"/>
    <mergeCell ref="A13:M13"/>
    <mergeCell ref="B16:M16"/>
  </mergeCells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F409-8429-4EF7-99CC-936A14053046}">
  <dimension ref="A1:N34"/>
  <sheetViews>
    <sheetView zoomScale="98" zoomScaleNormal="98" workbookViewId="0">
      <selection activeCell="B8" sqref="B8"/>
    </sheetView>
  </sheetViews>
  <sheetFormatPr defaultColWidth="8.90625" defaultRowHeight="14.5" x14ac:dyDescent="0.35"/>
  <cols>
    <col min="1" max="1" width="11.6328125" style="47" customWidth="1"/>
    <col min="2" max="2" width="52.36328125" style="47" customWidth="1"/>
    <col min="3" max="3" width="48" style="47" customWidth="1"/>
    <col min="4" max="4" width="42.6328125" style="47" customWidth="1"/>
    <col min="5" max="6" width="41.08984375" style="47" bestFit="1" customWidth="1"/>
    <col min="7" max="7" width="32.36328125" style="47" customWidth="1"/>
    <col min="8" max="8" width="25.6328125" style="47" customWidth="1"/>
    <col min="9" max="9" width="25.453125" style="47" customWidth="1"/>
    <col min="10" max="10" width="23.6328125" style="47" customWidth="1"/>
    <col min="11" max="11" width="22.6328125" style="47" customWidth="1"/>
    <col min="12" max="12" width="24.90625" style="47" customWidth="1"/>
    <col min="13" max="13" width="8.90625" style="47"/>
    <col min="14" max="14" width="17" style="47" customWidth="1"/>
    <col min="15" max="16384" width="8.90625" style="47"/>
  </cols>
  <sheetData>
    <row r="1" spans="1:14" x14ac:dyDescent="0.35">
      <c r="B1" s="49" t="s">
        <v>30</v>
      </c>
      <c r="C1" s="49" t="s">
        <v>31</v>
      </c>
      <c r="D1" s="49" t="s">
        <v>32</v>
      </c>
      <c r="E1" s="49" t="s">
        <v>33</v>
      </c>
      <c r="F1" s="49" t="s">
        <v>34</v>
      </c>
      <c r="G1" s="49" t="s">
        <v>35</v>
      </c>
      <c r="H1" s="49" t="s">
        <v>36</v>
      </c>
      <c r="I1" s="49" t="s">
        <v>37</v>
      </c>
      <c r="J1" s="49" t="s">
        <v>38</v>
      </c>
      <c r="K1" s="49" t="s">
        <v>39</v>
      </c>
      <c r="L1" s="49" t="s">
        <v>40</v>
      </c>
      <c r="N1" s="49" t="s">
        <v>16</v>
      </c>
    </row>
    <row r="2" spans="1:14" x14ac:dyDescent="0.35">
      <c r="A2" s="49" t="s">
        <v>41</v>
      </c>
      <c r="B2" s="50" t="e">
        <f>SUM(#REF!)+(#REF!/2)</f>
        <v>#REF!</v>
      </c>
      <c r="C2" s="50" t="e">
        <f>SUM(#REF!)+#REF!+SUM(#REF!)+(#REF!/2)</f>
        <v>#REF!</v>
      </c>
      <c r="D2" s="50" t="e">
        <f>(#REF!/9)+(#REF!/9)+(#REF!/9)+#REF!+(#REF!/3)</f>
        <v>#REF!</v>
      </c>
      <c r="E2" s="50" t="e">
        <f>(#REF!/9)+(#REF!/9)+(#REF!/9)+(#REF!/3)</f>
        <v>#REF!</v>
      </c>
      <c r="F2" s="50" t="e">
        <f>(#REF!/9)+(#REF!/9)+(#REF!/9)+#REF!+(#REF!/2)+(#REF!/3)</f>
        <v>#REF!</v>
      </c>
      <c r="G2" s="50" t="e">
        <f>(#REF!/9)+(#REF!/9)+(#REF!/9)</f>
        <v>#REF!</v>
      </c>
      <c r="H2" s="50" t="e">
        <f>(#REF!/9)+(#REF!/9)+(#REF!/9)+#REF!</f>
        <v>#REF!</v>
      </c>
      <c r="I2" s="50" t="e">
        <f>(#REF!/9)+(#REF!/9)+(#REF!/9)+#REF!+(#REF!/2)</f>
        <v>#REF!</v>
      </c>
      <c r="J2" s="50" t="e">
        <f>(#REF!/9)+(#REF!/9)+(#REF!/9)</f>
        <v>#REF!</v>
      </c>
      <c r="K2" s="50" t="e">
        <f>(#REF!/9)+(#REF!/9)+(#REF!/9)</f>
        <v>#REF!</v>
      </c>
      <c r="L2" s="50" t="e">
        <f>(#REF!/9)+(#REF!/9)+(#REF!/9)</f>
        <v>#REF!</v>
      </c>
      <c r="N2" s="51" t="e">
        <f>SUM(B2:L2)</f>
        <v>#REF!</v>
      </c>
    </row>
    <row r="4" spans="1:14" x14ac:dyDescent="0.35">
      <c r="A4" s="49" t="s">
        <v>42</v>
      </c>
      <c r="B4" s="50">
        <f>(Słowniki!C4*20*12)+(Słowniki!C6*20*12)</f>
        <v>381600</v>
      </c>
      <c r="C4" s="50">
        <f>(Słowniki!C4*20*12)+(Słowniki!C6*20*12)</f>
        <v>381600</v>
      </c>
      <c r="D4" s="50" t="e">
        <f>(Słowniki!D32*20*12)+(#REF!/9)</f>
        <v>#REF!</v>
      </c>
      <c r="E4" s="50" t="e">
        <f>(Słowniki!D32*20*12)+(#REF!/9)</f>
        <v>#REF!</v>
      </c>
      <c r="F4" s="50" t="e">
        <f>(Słowniki!D32*20*12)+(#REF!/9)</f>
        <v>#REF!</v>
      </c>
      <c r="G4" s="50" t="e">
        <f>(Słowniki!D32*20*12)+(#REF!/9)</f>
        <v>#REF!</v>
      </c>
      <c r="H4" s="50" t="e">
        <f>(Słowniki!D32*20*12)+(#REF!/9)</f>
        <v>#REF!</v>
      </c>
      <c r="I4" s="50" t="e">
        <f>(Słowniki!D32*20*12)+(#REF!/9)</f>
        <v>#REF!</v>
      </c>
      <c r="J4" s="50" t="e">
        <f>(Słowniki!D32*20*12)+(#REF!/9)</f>
        <v>#REF!</v>
      </c>
      <c r="K4" s="50" t="e">
        <f>(Słowniki!D32*20*12)+(#REF!/9)</f>
        <v>#REF!</v>
      </c>
      <c r="L4" s="50" t="e">
        <f>(Słowniki!D32*20*12)+(#REF!/9)</f>
        <v>#REF!</v>
      </c>
      <c r="N4" s="51" t="e">
        <f>SUM(B4:L4)</f>
        <v>#REF!</v>
      </c>
    </row>
    <row r="6" spans="1:14" x14ac:dyDescent="0.35">
      <c r="B6" s="52" t="s">
        <v>0</v>
      </c>
      <c r="C6" s="52" t="s">
        <v>2</v>
      </c>
      <c r="D6" s="54" t="s">
        <v>6</v>
      </c>
      <c r="E6" s="60" t="s">
        <v>6</v>
      </c>
      <c r="F6" s="61" t="s">
        <v>6</v>
      </c>
      <c r="G6" s="54" t="s">
        <v>6</v>
      </c>
      <c r="H6" s="54" t="s">
        <v>6</v>
      </c>
      <c r="I6" s="54" t="s">
        <v>6</v>
      </c>
      <c r="J6" s="54" t="s">
        <v>6</v>
      </c>
      <c r="K6" s="54" t="s">
        <v>6</v>
      </c>
      <c r="L6" s="54" t="s">
        <v>6</v>
      </c>
    </row>
    <row r="7" spans="1:14" x14ac:dyDescent="0.35">
      <c r="B7" s="53" t="s">
        <v>43</v>
      </c>
      <c r="C7" s="53" t="s">
        <v>44</v>
      </c>
      <c r="D7" s="58" t="e">
        <f>#REF!</f>
        <v>#REF!</v>
      </c>
      <c r="E7" s="62" t="e">
        <f>#REF!</f>
        <v>#REF!</v>
      </c>
      <c r="F7" s="55" t="e">
        <f>#REF!</f>
        <v>#REF!</v>
      </c>
      <c r="G7" s="55" t="e">
        <f>#REF!</f>
        <v>#REF!</v>
      </c>
      <c r="H7" s="55" t="e">
        <f>#REF!</f>
        <v>#REF!</v>
      </c>
      <c r="I7" s="55" t="e">
        <f>#REF!</f>
        <v>#REF!</v>
      </c>
      <c r="J7" s="55" t="e">
        <f>#REF!</f>
        <v>#REF!</v>
      </c>
      <c r="K7" s="55" t="e">
        <f>#REF!</f>
        <v>#REF!</v>
      </c>
      <c r="L7" s="55" t="e">
        <f>#REF!</f>
        <v>#REF!</v>
      </c>
    </row>
    <row r="8" spans="1:14" x14ac:dyDescent="0.35">
      <c r="B8" s="53" t="s">
        <v>45</v>
      </c>
      <c r="C8" s="53" t="s">
        <v>46</v>
      </c>
      <c r="F8" s="55" t="e">
        <f>#REF!</f>
        <v>#REF!</v>
      </c>
      <c r="G8" s="48"/>
      <c r="H8" s="48"/>
      <c r="I8" s="55" t="e">
        <f>#REF!</f>
        <v>#REF!</v>
      </c>
      <c r="J8" s="48"/>
      <c r="K8" s="48"/>
      <c r="L8" s="48"/>
    </row>
    <row r="9" spans="1:14" x14ac:dyDescent="0.35">
      <c r="B9" s="53" t="s">
        <v>47</v>
      </c>
      <c r="C9" s="57" t="s">
        <v>48</v>
      </c>
      <c r="D9" s="54" t="s">
        <v>5</v>
      </c>
      <c r="E9" s="54" t="s">
        <v>5</v>
      </c>
      <c r="F9" s="48"/>
      <c r="G9" s="60" t="s">
        <v>5</v>
      </c>
      <c r="H9" s="54" t="s">
        <v>5</v>
      </c>
      <c r="J9" s="54" t="s">
        <v>5</v>
      </c>
      <c r="K9" s="54" t="s">
        <v>5</v>
      </c>
      <c r="L9" s="54" t="s">
        <v>5</v>
      </c>
    </row>
    <row r="10" spans="1:14" x14ac:dyDescent="0.35">
      <c r="B10" s="53" t="s">
        <v>49</v>
      </c>
      <c r="C10" s="48"/>
      <c r="D10" s="53" t="e">
        <f>#REF!</f>
        <v>#REF!</v>
      </c>
      <c r="E10" s="57" t="e">
        <f>#REF!</f>
        <v>#REF!</v>
      </c>
      <c r="F10" s="63" t="s">
        <v>5</v>
      </c>
      <c r="G10" s="57" t="e">
        <f>#REF!</f>
        <v>#REF!</v>
      </c>
      <c r="H10" s="53" t="e">
        <f>#REF!</f>
        <v>#REF!</v>
      </c>
      <c r="I10" s="54" t="s">
        <v>5</v>
      </c>
      <c r="J10" s="53" t="e">
        <f>#REF!</f>
        <v>#REF!</v>
      </c>
      <c r="K10" s="53" t="e">
        <f>#REF!</f>
        <v>#REF!</v>
      </c>
      <c r="L10" s="53" t="e">
        <f>#REF!</f>
        <v>#REF!</v>
      </c>
    </row>
    <row r="11" spans="1:14" ht="29" x14ac:dyDescent="0.35">
      <c r="B11" s="53" t="s">
        <v>50</v>
      </c>
      <c r="C11" s="59" t="s">
        <v>3</v>
      </c>
      <c r="D11" s="58" t="e">
        <f>#REF!</f>
        <v>#REF!</v>
      </c>
      <c r="E11" s="62" t="e">
        <f>#REF!</f>
        <v>#REF!</v>
      </c>
      <c r="F11" s="57" t="e">
        <f>#REF!</f>
        <v>#REF!</v>
      </c>
      <c r="G11" s="64" t="e">
        <f>#REF!</f>
        <v>#REF!</v>
      </c>
      <c r="H11" s="55" t="e">
        <f>#REF!</f>
        <v>#REF!</v>
      </c>
      <c r="I11" s="53" t="e">
        <f>#REF!</f>
        <v>#REF!</v>
      </c>
      <c r="J11" s="55" t="e">
        <f>#REF!</f>
        <v>#REF!</v>
      </c>
      <c r="K11" s="55" t="e">
        <f>#REF!</f>
        <v>#REF!</v>
      </c>
      <c r="L11" s="55" t="e">
        <f>#REF!</f>
        <v>#REF!</v>
      </c>
    </row>
    <row r="12" spans="1:14" x14ac:dyDescent="0.35">
      <c r="B12" s="53" t="s">
        <v>51</v>
      </c>
      <c r="C12" s="57" t="s">
        <v>52</v>
      </c>
      <c r="D12" s="58" t="e">
        <f>#REF!</f>
        <v>#REF!</v>
      </c>
      <c r="F12" s="55" t="e">
        <f>#REF!</f>
        <v>#REF!</v>
      </c>
      <c r="G12" s="48"/>
      <c r="H12" s="58" t="e">
        <f>#REF!</f>
        <v>#REF!</v>
      </c>
      <c r="I12" s="55" t="e">
        <f>#REF!</f>
        <v>#REF!</v>
      </c>
    </row>
    <row r="13" spans="1:14" ht="29" x14ac:dyDescent="0.35">
      <c r="B13" s="53" t="s">
        <v>53</v>
      </c>
      <c r="C13" s="53" t="s">
        <v>54</v>
      </c>
      <c r="E13" s="61" t="e">
        <f>#REF!</f>
        <v>#REF!</v>
      </c>
      <c r="F13" s="48"/>
      <c r="G13" s="54" t="s">
        <v>55</v>
      </c>
      <c r="J13" s="54" t="s">
        <v>55</v>
      </c>
      <c r="K13" s="54" t="s">
        <v>55</v>
      </c>
      <c r="L13" s="54" t="s">
        <v>55</v>
      </c>
    </row>
    <row r="14" spans="1:14" ht="29" x14ac:dyDescent="0.35">
      <c r="B14" s="53" t="s">
        <v>56</v>
      </c>
      <c r="D14" s="60" t="s">
        <v>55</v>
      </c>
      <c r="E14" s="62" t="e">
        <f>#REF!</f>
        <v>#REF!</v>
      </c>
      <c r="F14" s="54" t="e">
        <f>#REF!</f>
        <v>#REF!</v>
      </c>
      <c r="G14" s="55" t="e">
        <f>#REF!</f>
        <v>#REF!</v>
      </c>
      <c r="H14" s="54" t="s">
        <v>55</v>
      </c>
      <c r="I14" s="54" t="s">
        <v>55</v>
      </c>
      <c r="J14" s="55" t="e">
        <f>#REF!</f>
        <v>#REF!</v>
      </c>
      <c r="K14" s="55" t="e">
        <f>#REF!</f>
        <v>#REF!</v>
      </c>
      <c r="L14" s="55" t="e">
        <f>#REF!</f>
        <v>#REF!</v>
      </c>
    </row>
    <row r="15" spans="1:14" x14ac:dyDescent="0.35">
      <c r="B15" s="46"/>
      <c r="C15" s="56" t="s">
        <v>4</v>
      </c>
      <c r="D15" s="58" t="e">
        <f>#REF!</f>
        <v>#REF!</v>
      </c>
      <c r="E15" s="55" t="e">
        <f>#REF!</f>
        <v>#REF!</v>
      </c>
      <c r="F15" s="55" t="e">
        <f>#REF!</f>
        <v>#REF!</v>
      </c>
      <c r="H15" s="53" t="e">
        <f>#REF!</f>
        <v>#REF!</v>
      </c>
      <c r="I15" s="55" t="e">
        <f>#REF!</f>
        <v>#REF!</v>
      </c>
    </row>
    <row r="16" spans="1:14" ht="29" x14ac:dyDescent="0.35">
      <c r="B16" s="56" t="s">
        <v>1</v>
      </c>
      <c r="C16" s="67" t="s">
        <v>57</v>
      </c>
      <c r="E16" s="66"/>
      <c r="F16" s="55" t="e">
        <f>#REF!</f>
        <v>#REF!</v>
      </c>
      <c r="I16" s="65" t="e">
        <f>#REF!</f>
        <v>#REF!</v>
      </c>
    </row>
    <row r="17" spans="2:9" x14ac:dyDescent="0.35">
      <c r="B17" s="57" t="s">
        <v>58</v>
      </c>
      <c r="C17" s="67" t="s">
        <v>59</v>
      </c>
      <c r="E17" s="48"/>
      <c r="F17" s="48"/>
      <c r="I17" s="48"/>
    </row>
    <row r="18" spans="2:9" x14ac:dyDescent="0.35">
      <c r="B18" s="57" t="s">
        <v>60</v>
      </c>
      <c r="C18" s="67" t="s">
        <v>61</v>
      </c>
    </row>
    <row r="19" spans="2:9" x14ac:dyDescent="0.35">
      <c r="B19" s="53" t="s">
        <v>62</v>
      </c>
    </row>
    <row r="20" spans="2:9" x14ac:dyDescent="0.35">
      <c r="B20" s="53" t="s">
        <v>63</v>
      </c>
      <c r="C20" s="52" t="s">
        <v>64</v>
      </c>
    </row>
    <row r="21" spans="2:9" x14ac:dyDescent="0.35">
      <c r="B21" s="53" t="s">
        <v>65</v>
      </c>
      <c r="C21" s="53" t="s">
        <v>66</v>
      </c>
    </row>
    <row r="22" spans="2:9" x14ac:dyDescent="0.35">
      <c r="B22" s="53" t="s">
        <v>67</v>
      </c>
      <c r="C22" s="46"/>
    </row>
    <row r="23" spans="2:9" x14ac:dyDescent="0.35">
      <c r="B23" s="53" t="s">
        <v>68</v>
      </c>
      <c r="C23" s="54" t="s">
        <v>6</v>
      </c>
    </row>
    <row r="24" spans="2:9" ht="29" x14ac:dyDescent="0.35">
      <c r="B24" s="53" t="s">
        <v>69</v>
      </c>
      <c r="C24" s="55" t="s">
        <v>70</v>
      </c>
    </row>
    <row r="25" spans="2:9" x14ac:dyDescent="0.35">
      <c r="B25" s="53" t="s">
        <v>71</v>
      </c>
    </row>
    <row r="26" spans="2:9" x14ac:dyDescent="0.35">
      <c r="B26" s="53" t="s">
        <v>72</v>
      </c>
      <c r="C26" s="52" t="s">
        <v>1</v>
      </c>
    </row>
    <row r="27" spans="2:9" x14ac:dyDescent="0.35">
      <c r="B27" s="53" t="s">
        <v>73</v>
      </c>
      <c r="C27" s="53" t="s">
        <v>74</v>
      </c>
    </row>
    <row r="28" spans="2:9" ht="29" x14ac:dyDescent="0.35">
      <c r="B28" s="53" t="s">
        <v>75</v>
      </c>
    </row>
    <row r="29" spans="2:9" x14ac:dyDescent="0.35">
      <c r="B29" s="53" t="s">
        <v>76</v>
      </c>
      <c r="C29" s="54" t="s">
        <v>5</v>
      </c>
    </row>
    <row r="30" spans="2:9" ht="29" x14ac:dyDescent="0.35">
      <c r="B30" s="53" t="s">
        <v>77</v>
      </c>
      <c r="C30" s="55" t="e">
        <f>#REF!</f>
        <v>#REF!</v>
      </c>
    </row>
    <row r="31" spans="2:9" ht="29" x14ac:dyDescent="0.35">
      <c r="B31" s="53" t="s">
        <v>78</v>
      </c>
      <c r="C31" s="55" t="e">
        <f>#REF!</f>
        <v>#REF!</v>
      </c>
    </row>
    <row r="32" spans="2:9" x14ac:dyDescent="0.35">
      <c r="B32" s="53" t="s">
        <v>79</v>
      </c>
      <c r="C32" s="55" t="e">
        <f>#REF!</f>
        <v>#REF!</v>
      </c>
    </row>
    <row r="34" spans="2:3" x14ac:dyDescent="0.35">
      <c r="B34" s="58" t="e">
        <f>#REF!</f>
        <v>#REF!</v>
      </c>
      <c r="C34" s="58" t="e">
        <f>#REF!</f>
        <v>#REF!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99A7-4476-4BC7-84C0-CA0136AD1115}">
  <dimension ref="A1:D48"/>
  <sheetViews>
    <sheetView workbookViewId="0">
      <selection activeCell="A39" sqref="A39:XFD39"/>
    </sheetView>
  </sheetViews>
  <sheetFormatPr defaultRowHeight="14.5" x14ac:dyDescent="0.35"/>
  <cols>
    <col min="1" max="1" width="36.54296875" style="2" customWidth="1"/>
    <col min="2" max="2" width="26.08984375" style="2" customWidth="1"/>
    <col min="3" max="3" width="23.36328125" style="2" customWidth="1"/>
    <col min="4" max="4" width="24.36328125" style="2" customWidth="1"/>
  </cols>
  <sheetData>
    <row r="1" spans="1:4" x14ac:dyDescent="0.35">
      <c r="A1" s="5" t="s">
        <v>80</v>
      </c>
    </row>
    <row r="2" spans="1:4" x14ac:dyDescent="0.35">
      <c r="A2" s="2" t="s">
        <v>81</v>
      </c>
      <c r="B2" s="2" t="s">
        <v>82</v>
      </c>
      <c r="C2" s="2" t="s">
        <v>83</v>
      </c>
      <c r="D2" s="2" t="s">
        <v>84</v>
      </c>
    </row>
    <row r="3" spans="1:4" ht="29" x14ac:dyDescent="0.35">
      <c r="A3" s="2" t="s">
        <v>85</v>
      </c>
      <c r="B3" s="2" t="s">
        <v>86</v>
      </c>
      <c r="C3" s="2" t="s">
        <v>87</v>
      </c>
      <c r="D3" s="2" t="s">
        <v>84</v>
      </c>
    </row>
    <row r="4" spans="1:4" ht="29" x14ac:dyDescent="0.35">
      <c r="A4" s="2" t="s">
        <v>88</v>
      </c>
      <c r="B4" s="2" t="s">
        <v>89</v>
      </c>
    </row>
    <row r="5" spans="1:4" ht="29" x14ac:dyDescent="0.35">
      <c r="A5" s="2" t="s">
        <v>90</v>
      </c>
      <c r="B5" s="2" t="s">
        <v>91</v>
      </c>
    </row>
    <row r="6" spans="1:4" x14ac:dyDescent="0.35">
      <c r="A6" s="2" t="s">
        <v>92</v>
      </c>
    </row>
    <row r="7" spans="1:4" x14ac:dyDescent="0.35">
      <c r="A7" s="2" t="s">
        <v>93</v>
      </c>
    </row>
    <row r="10" spans="1:4" ht="43.5" x14ac:dyDescent="0.35">
      <c r="A10" s="4" t="s">
        <v>94</v>
      </c>
      <c r="B10" t="s">
        <v>95</v>
      </c>
      <c r="C10" s="2" t="s">
        <v>96</v>
      </c>
      <c r="D10" t="s">
        <v>97</v>
      </c>
    </row>
    <row r="11" spans="1:4" ht="43.5" x14ac:dyDescent="0.35">
      <c r="A11" s="4" t="s">
        <v>1</v>
      </c>
      <c r="B11" s="2" t="s">
        <v>98</v>
      </c>
      <c r="C11" s="2" t="s">
        <v>96</v>
      </c>
      <c r="D11" t="s">
        <v>97</v>
      </c>
    </row>
    <row r="12" spans="1:4" ht="43.5" x14ac:dyDescent="0.35">
      <c r="A12" s="4" t="s">
        <v>99</v>
      </c>
      <c r="B12" s="2" t="s">
        <v>100</v>
      </c>
      <c r="C12" s="2" t="s">
        <v>101</v>
      </c>
      <c r="D12" t="s">
        <v>102</v>
      </c>
    </row>
    <row r="13" spans="1:4" x14ac:dyDescent="0.35">
      <c r="A13" s="4" t="s">
        <v>103</v>
      </c>
      <c r="B13" t="s">
        <v>104</v>
      </c>
      <c r="D13"/>
    </row>
    <row r="14" spans="1:4" ht="43.5" x14ac:dyDescent="0.35">
      <c r="A14" s="4" t="s">
        <v>105</v>
      </c>
      <c r="B14" s="2" t="s">
        <v>100</v>
      </c>
      <c r="C14" s="2" t="s">
        <v>106</v>
      </c>
      <c r="D14" t="s">
        <v>107</v>
      </c>
    </row>
    <row r="15" spans="1:4" x14ac:dyDescent="0.35">
      <c r="A15" s="4" t="s">
        <v>108</v>
      </c>
      <c r="B15" s="2" t="s">
        <v>109</v>
      </c>
      <c r="D15"/>
    </row>
    <row r="16" spans="1:4" x14ac:dyDescent="0.35">
      <c r="A16" s="4" t="s">
        <v>110</v>
      </c>
      <c r="B16" s="2" t="s">
        <v>111</v>
      </c>
      <c r="C16" s="2" t="s">
        <v>112</v>
      </c>
      <c r="D16" t="s">
        <v>113</v>
      </c>
    </row>
    <row r="19" spans="1:2" x14ac:dyDescent="0.35">
      <c r="A19" s="4" t="s">
        <v>109</v>
      </c>
      <c r="B19" t="s">
        <v>114</v>
      </c>
    </row>
    <row r="20" spans="1:2" x14ac:dyDescent="0.35">
      <c r="B20" t="s">
        <v>115</v>
      </c>
    </row>
    <row r="21" spans="1:2" x14ac:dyDescent="0.35">
      <c r="B21" t="s">
        <v>116</v>
      </c>
    </row>
    <row r="22" spans="1:2" x14ac:dyDescent="0.35">
      <c r="A22" s="4" t="s">
        <v>98</v>
      </c>
      <c r="B22" t="s">
        <v>114</v>
      </c>
    </row>
    <row r="23" spans="1:2" x14ac:dyDescent="0.35">
      <c r="B23" t="s">
        <v>117</v>
      </c>
    </row>
    <row r="24" spans="1:2" x14ac:dyDescent="0.35">
      <c r="B24" t="s">
        <v>118</v>
      </c>
    </row>
    <row r="25" spans="1:2" x14ac:dyDescent="0.35">
      <c r="A25" s="4" t="s">
        <v>100</v>
      </c>
      <c r="B25" t="s">
        <v>114</v>
      </c>
    </row>
    <row r="26" spans="1:2" x14ac:dyDescent="0.35">
      <c r="B26" t="s">
        <v>119</v>
      </c>
    </row>
    <row r="27" spans="1:2" x14ac:dyDescent="0.35">
      <c r="B27" t="s">
        <v>120</v>
      </c>
    </row>
    <row r="28" spans="1:2" x14ac:dyDescent="0.35">
      <c r="A28" s="4" t="s">
        <v>111</v>
      </c>
      <c r="B28" t="s">
        <v>121</v>
      </c>
    </row>
    <row r="29" spans="1:2" x14ac:dyDescent="0.35">
      <c r="B29" t="s">
        <v>122</v>
      </c>
    </row>
    <row r="30" spans="1:2" x14ac:dyDescent="0.35">
      <c r="B30" t="s">
        <v>123</v>
      </c>
    </row>
    <row r="34" spans="1:4" x14ac:dyDescent="0.35">
      <c r="A34" s="2" t="s">
        <v>124</v>
      </c>
      <c r="B34" s="39">
        <v>2</v>
      </c>
      <c r="C34" s="40">
        <f>B34*150000</f>
        <v>300000</v>
      </c>
    </row>
    <row r="35" spans="1:4" x14ac:dyDescent="0.35">
      <c r="A35" s="2" t="s">
        <v>125</v>
      </c>
      <c r="B35" s="2">
        <v>4</v>
      </c>
      <c r="C35" s="41">
        <f>B35*120000</f>
        <v>480000</v>
      </c>
    </row>
    <row r="36" spans="1:4" ht="29" x14ac:dyDescent="0.35">
      <c r="A36" s="2" t="s">
        <v>126</v>
      </c>
      <c r="B36" s="2">
        <v>3</v>
      </c>
      <c r="C36" s="41">
        <f>B36*7000</f>
        <v>21000</v>
      </c>
      <c r="D36" s="2" t="s">
        <v>127</v>
      </c>
    </row>
    <row r="37" spans="1:4" x14ac:dyDescent="0.35">
      <c r="B37" s="42" t="s">
        <v>128</v>
      </c>
      <c r="C37" s="40">
        <f>SUM(C34:C36)</f>
        <v>801000</v>
      </c>
    </row>
    <row r="38" spans="1:4" x14ac:dyDescent="0.35">
      <c r="A38" s="4" t="s">
        <v>129</v>
      </c>
      <c r="B38" s="42"/>
      <c r="C38" s="45">
        <f>C39+C40</f>
        <v>321000</v>
      </c>
    </row>
    <row r="39" spans="1:4" x14ac:dyDescent="0.35">
      <c r="A39" s="2" t="s">
        <v>124</v>
      </c>
      <c r="B39" s="42"/>
      <c r="C39" s="40">
        <f>C34</f>
        <v>300000</v>
      </c>
    </row>
    <row r="40" spans="1:4" ht="29" x14ac:dyDescent="0.35">
      <c r="A40" s="2" t="s">
        <v>126</v>
      </c>
      <c r="B40" s="42"/>
      <c r="C40" s="40">
        <f>C36</f>
        <v>21000</v>
      </c>
    </row>
    <row r="41" spans="1:4" ht="17" customHeight="1" x14ac:dyDescent="0.35"/>
    <row r="42" spans="1:4" x14ac:dyDescent="0.35">
      <c r="A42" s="2" t="s">
        <v>130</v>
      </c>
      <c r="B42" s="43">
        <v>0.2</v>
      </c>
      <c r="C42" s="40">
        <f>B42*C37</f>
        <v>160200</v>
      </c>
    </row>
    <row r="43" spans="1:4" x14ac:dyDescent="0.35">
      <c r="A43" s="2" t="s">
        <v>131</v>
      </c>
      <c r="B43" s="2">
        <v>8</v>
      </c>
      <c r="C43" s="40">
        <f>B43*C42</f>
        <v>1281600</v>
      </c>
    </row>
    <row r="44" spans="1:4" x14ac:dyDescent="0.35">
      <c r="A44" s="2" t="s">
        <v>132</v>
      </c>
      <c r="B44" s="2">
        <v>1</v>
      </c>
      <c r="C44" s="41">
        <f>B44*15900*12*8</f>
        <v>1526400</v>
      </c>
    </row>
    <row r="45" spans="1:4" x14ac:dyDescent="0.35">
      <c r="B45" s="44" t="s">
        <v>133</v>
      </c>
      <c r="C45" s="45">
        <f>C37+C43+C44</f>
        <v>3609000</v>
      </c>
    </row>
    <row r="48" spans="1:4" x14ac:dyDescent="0.35">
      <c r="A48" s="4"/>
      <c r="B48" s="42"/>
      <c r="C48" s="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7F29-8B47-4042-992F-27C9ED760790}">
  <dimension ref="A1:D22"/>
  <sheetViews>
    <sheetView workbookViewId="0">
      <selection activeCell="B22" sqref="B22"/>
    </sheetView>
  </sheetViews>
  <sheetFormatPr defaultRowHeight="14.5" x14ac:dyDescent="0.35"/>
  <cols>
    <col min="2" max="2" width="61.54296875" style="2" bestFit="1" customWidth="1"/>
    <col min="3" max="3" width="34" style="2" customWidth="1"/>
    <col min="4" max="4" width="28.54296875" style="2" customWidth="1"/>
  </cols>
  <sheetData>
    <row r="1" spans="1:4" x14ac:dyDescent="0.35">
      <c r="A1" t="s">
        <v>134</v>
      </c>
      <c r="C1" s="3" t="s">
        <v>135</v>
      </c>
      <c r="D1" s="3" t="s">
        <v>136</v>
      </c>
    </row>
    <row r="2" spans="1:4" ht="58" x14ac:dyDescent="0.35">
      <c r="B2" s="2" t="s">
        <v>137</v>
      </c>
      <c r="C2" s="2" t="s">
        <v>138</v>
      </c>
      <c r="D2" s="2" t="s">
        <v>139</v>
      </c>
    </row>
    <row r="3" spans="1:4" ht="29" x14ac:dyDescent="0.35">
      <c r="B3" s="2" t="s">
        <v>140</v>
      </c>
      <c r="C3" s="2" t="s">
        <v>141</v>
      </c>
      <c r="D3" s="2" t="s">
        <v>142</v>
      </c>
    </row>
    <row r="4" spans="1:4" x14ac:dyDescent="0.35">
      <c r="B4" s="2" t="s">
        <v>143</v>
      </c>
      <c r="C4" s="2" t="s">
        <v>144</v>
      </c>
      <c r="D4" s="2" t="s">
        <v>145</v>
      </c>
    </row>
    <row r="5" spans="1:4" ht="29" x14ac:dyDescent="0.35">
      <c r="B5" s="2" t="s">
        <v>146</v>
      </c>
      <c r="D5" s="2" t="s">
        <v>147</v>
      </c>
    </row>
    <row r="6" spans="1:4" ht="29" x14ac:dyDescent="0.35">
      <c r="B6" s="2" t="s">
        <v>148</v>
      </c>
      <c r="C6" s="2" t="s">
        <v>149</v>
      </c>
    </row>
    <row r="7" spans="1:4" x14ac:dyDescent="0.35">
      <c r="B7" s="2" t="s">
        <v>150</v>
      </c>
      <c r="C7" s="2" t="s">
        <v>151</v>
      </c>
    </row>
    <row r="8" spans="1:4" ht="29" x14ac:dyDescent="0.35">
      <c r="A8" t="s">
        <v>152</v>
      </c>
      <c r="B8" s="6" t="s">
        <v>153</v>
      </c>
    </row>
    <row r="10" spans="1:4" x14ac:dyDescent="0.35">
      <c r="A10" t="s">
        <v>154</v>
      </c>
    </row>
    <row r="11" spans="1:4" x14ac:dyDescent="0.35">
      <c r="B11" s="2" t="s">
        <v>155</v>
      </c>
    </row>
    <row r="12" spans="1:4" x14ac:dyDescent="0.35">
      <c r="B12" s="2" t="s">
        <v>156</v>
      </c>
    </row>
    <row r="13" spans="1:4" ht="29" x14ac:dyDescent="0.35">
      <c r="B13" s="2" t="s">
        <v>157</v>
      </c>
    </row>
    <row r="14" spans="1:4" x14ac:dyDescent="0.35">
      <c r="B14" s="2" t="s">
        <v>158</v>
      </c>
    </row>
    <row r="15" spans="1:4" x14ac:dyDescent="0.35">
      <c r="B15" s="2" t="s">
        <v>159</v>
      </c>
    </row>
    <row r="16" spans="1:4" ht="29" x14ac:dyDescent="0.35">
      <c r="B16" s="2" t="s">
        <v>160</v>
      </c>
    </row>
    <row r="17" spans="2:3" ht="29" x14ac:dyDescent="0.35">
      <c r="B17" s="2" t="s">
        <v>161</v>
      </c>
    </row>
    <row r="18" spans="2:3" x14ac:dyDescent="0.35">
      <c r="B18" s="2" t="s">
        <v>162</v>
      </c>
    </row>
    <row r="19" spans="2:3" x14ac:dyDescent="0.35">
      <c r="B19" s="2" t="s">
        <v>163</v>
      </c>
      <c r="C19" s="2" t="s">
        <v>164</v>
      </c>
    </row>
    <row r="20" spans="2:3" x14ac:dyDescent="0.35">
      <c r="B20" s="2" t="s">
        <v>165</v>
      </c>
    </row>
    <row r="21" spans="2:3" ht="29" x14ac:dyDescent="0.35">
      <c r="B21" s="2" t="s">
        <v>166</v>
      </c>
      <c r="C21" s="2" t="s">
        <v>167</v>
      </c>
    </row>
    <row r="22" spans="2:3" x14ac:dyDescent="0.35">
      <c r="B22" s="2" t="s">
        <v>168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121A-7A11-4872-A6E5-230B010693CC}">
  <dimension ref="A2:I38"/>
  <sheetViews>
    <sheetView zoomScale="80" zoomScaleNormal="80" workbookViewId="0">
      <selection activeCell="A3" sqref="A3:A6"/>
    </sheetView>
  </sheetViews>
  <sheetFormatPr defaultRowHeight="14.5" x14ac:dyDescent="0.35"/>
  <cols>
    <col min="1" max="1" width="33" bestFit="1" customWidth="1"/>
    <col min="4" max="4" width="11.6328125" bestFit="1" customWidth="1"/>
    <col min="6" max="6" width="10.6328125" bestFit="1" customWidth="1"/>
  </cols>
  <sheetData>
    <row r="2" spans="1:9" x14ac:dyDescent="0.35">
      <c r="A2" s="1" t="s">
        <v>169</v>
      </c>
    </row>
    <row r="3" spans="1:9" ht="17.149999999999999" customHeight="1" x14ac:dyDescent="0.35">
      <c r="A3" s="9" t="s">
        <v>170</v>
      </c>
      <c r="B3" s="9" t="s">
        <v>171</v>
      </c>
      <c r="C3" s="9" t="s">
        <v>172</v>
      </c>
      <c r="D3" s="9" t="s">
        <v>173</v>
      </c>
    </row>
    <row r="4" spans="1:9" x14ac:dyDescent="0.35">
      <c r="A4" t="s">
        <v>174</v>
      </c>
      <c r="B4">
        <v>1</v>
      </c>
      <c r="C4">
        <f>$I$5</f>
        <v>795</v>
      </c>
      <c r="D4" s="7">
        <f>C4*B4</f>
        <v>795</v>
      </c>
      <c r="F4" t="s">
        <v>175</v>
      </c>
      <c r="G4">
        <v>200</v>
      </c>
      <c r="H4" t="s">
        <v>176</v>
      </c>
      <c r="I4">
        <f>G4*8</f>
        <v>1600</v>
      </c>
    </row>
    <row r="5" spans="1:9" x14ac:dyDescent="0.35">
      <c r="A5" t="s">
        <v>177</v>
      </c>
      <c r="B5">
        <v>1</v>
      </c>
      <c r="C5">
        <f t="shared" ref="C5:C10" si="0">$I$4</f>
        <v>1600</v>
      </c>
      <c r="D5" s="7">
        <f t="shared" ref="D5:D10" si="1">C5*B5</f>
        <v>1600</v>
      </c>
      <c r="F5" t="s">
        <v>178</v>
      </c>
      <c r="G5">
        <v>99</v>
      </c>
      <c r="H5" t="s">
        <v>176</v>
      </c>
      <c r="I5">
        <v>795</v>
      </c>
    </row>
    <row r="6" spans="1:9" x14ac:dyDescent="0.35">
      <c r="A6" t="s">
        <v>179</v>
      </c>
      <c r="B6">
        <v>1</v>
      </c>
      <c r="C6">
        <v>795</v>
      </c>
      <c r="D6" s="7">
        <f t="shared" si="1"/>
        <v>795</v>
      </c>
    </row>
    <row r="7" spans="1:9" x14ac:dyDescent="0.35">
      <c r="A7" t="s">
        <v>180</v>
      </c>
      <c r="B7">
        <v>3</v>
      </c>
      <c r="C7">
        <f t="shared" si="0"/>
        <v>1600</v>
      </c>
      <c r="D7" s="7">
        <f t="shared" si="1"/>
        <v>4800</v>
      </c>
    </row>
    <row r="8" spans="1:9" x14ac:dyDescent="0.35">
      <c r="A8" t="s">
        <v>181</v>
      </c>
      <c r="B8">
        <v>1</v>
      </c>
      <c r="C8">
        <f t="shared" si="0"/>
        <v>1600</v>
      </c>
      <c r="D8" s="7">
        <f t="shared" si="1"/>
        <v>1600</v>
      </c>
    </row>
    <row r="9" spans="1:9" x14ac:dyDescent="0.35">
      <c r="A9" t="s">
        <v>182</v>
      </c>
      <c r="B9">
        <v>0.5</v>
      </c>
      <c r="C9">
        <f t="shared" si="0"/>
        <v>1600</v>
      </c>
      <c r="D9" s="7">
        <f t="shared" si="1"/>
        <v>800</v>
      </c>
    </row>
    <row r="10" spans="1:9" x14ac:dyDescent="0.35">
      <c r="A10" t="s">
        <v>183</v>
      </c>
      <c r="B10">
        <v>0.25</v>
      </c>
      <c r="C10">
        <f t="shared" si="0"/>
        <v>1600</v>
      </c>
      <c r="D10" s="7">
        <f t="shared" si="1"/>
        <v>400</v>
      </c>
    </row>
    <row r="11" spans="1:9" x14ac:dyDescent="0.35">
      <c r="B11">
        <f>SUM(B4:B10)</f>
        <v>7.75</v>
      </c>
      <c r="D11" s="7">
        <f>SUM(D4:D10)</f>
        <v>10790</v>
      </c>
    </row>
    <row r="12" spans="1:9" x14ac:dyDescent="0.35">
      <c r="A12" t="s">
        <v>184</v>
      </c>
      <c r="D12" s="7">
        <v>20</v>
      </c>
    </row>
    <row r="13" spans="1:9" x14ac:dyDescent="0.35">
      <c r="A13" t="s">
        <v>185</v>
      </c>
      <c r="D13" s="8">
        <f>D12*D11</f>
        <v>215800</v>
      </c>
    </row>
    <row r="14" spans="1:9" x14ac:dyDescent="0.35">
      <c r="D14" s="7"/>
    </row>
    <row r="15" spans="1:9" x14ac:dyDescent="0.35">
      <c r="A15" s="1" t="s">
        <v>186</v>
      </c>
      <c r="D15" s="8">
        <f>8*200*20</f>
        <v>32000</v>
      </c>
    </row>
    <row r="16" spans="1:9" x14ac:dyDescent="0.35">
      <c r="A16" s="1" t="s">
        <v>187</v>
      </c>
      <c r="C16">
        <f>(G4*8)*0.2</f>
        <v>320</v>
      </c>
      <c r="D16" s="8">
        <f>(C16*20)</f>
        <v>6400</v>
      </c>
    </row>
    <row r="18" spans="1:4" x14ac:dyDescent="0.35">
      <c r="A18" s="1" t="s">
        <v>188</v>
      </c>
    </row>
    <row r="19" spans="1:4" x14ac:dyDescent="0.35">
      <c r="A19" s="9" t="s">
        <v>170</v>
      </c>
      <c r="B19" s="9" t="s">
        <v>189</v>
      </c>
      <c r="C19" s="9" t="s">
        <v>172</v>
      </c>
    </row>
    <row r="20" spans="1:4" x14ac:dyDescent="0.35">
      <c r="A20" t="s">
        <v>174</v>
      </c>
      <c r="B20">
        <v>1</v>
      </c>
      <c r="C20">
        <f>$I$5</f>
        <v>795</v>
      </c>
      <c r="D20" s="7">
        <f>C20*B20</f>
        <v>795</v>
      </c>
    </row>
    <row r="21" spans="1:4" x14ac:dyDescent="0.35">
      <c r="A21" t="s">
        <v>190</v>
      </c>
      <c r="B21">
        <v>1</v>
      </c>
      <c r="C21">
        <f>$I$4</f>
        <v>1600</v>
      </c>
      <c r="D21" s="7">
        <f>C21*B21</f>
        <v>1600</v>
      </c>
    </row>
    <row r="22" spans="1:4" x14ac:dyDescent="0.35">
      <c r="A22" t="s">
        <v>191</v>
      </c>
      <c r="B22">
        <v>1</v>
      </c>
      <c r="C22">
        <f t="shared" ref="C22" si="2">$I$4</f>
        <v>1600</v>
      </c>
      <c r="D22" s="7">
        <f t="shared" ref="D22" si="3">C22*B22</f>
        <v>1600</v>
      </c>
    </row>
    <row r="23" spans="1:4" x14ac:dyDescent="0.35">
      <c r="B23">
        <f>SUM(B20:B22)</f>
        <v>3</v>
      </c>
      <c r="D23" s="8">
        <f>SUM(D20:D22)</f>
        <v>3995</v>
      </c>
    </row>
    <row r="24" spans="1:4" x14ac:dyDescent="0.35">
      <c r="A24" t="s">
        <v>184</v>
      </c>
      <c r="D24">
        <v>20</v>
      </c>
    </row>
    <row r="25" spans="1:4" x14ac:dyDescent="0.35">
      <c r="A25" t="s">
        <v>192</v>
      </c>
      <c r="D25" s="8">
        <f>D24*D23</f>
        <v>79900</v>
      </c>
    </row>
    <row r="27" spans="1:4" x14ac:dyDescent="0.35">
      <c r="A27" t="s">
        <v>6</v>
      </c>
      <c r="D27" s="1">
        <v>20000</v>
      </c>
    </row>
    <row r="28" spans="1:4" x14ac:dyDescent="0.35">
      <c r="A28" t="s">
        <v>193</v>
      </c>
      <c r="D28">
        <v>90000</v>
      </c>
    </row>
    <row r="30" spans="1:4" x14ac:dyDescent="0.35">
      <c r="A30" s="1" t="s">
        <v>194</v>
      </c>
    </row>
    <row r="31" spans="1:4" x14ac:dyDescent="0.35">
      <c r="A31" s="9" t="s">
        <v>170</v>
      </c>
      <c r="B31" s="9" t="s">
        <v>171</v>
      </c>
      <c r="C31" s="9" t="s">
        <v>172</v>
      </c>
      <c r="D31" s="9" t="s">
        <v>173</v>
      </c>
    </row>
    <row r="32" spans="1:4" x14ac:dyDescent="0.35">
      <c r="A32" t="s">
        <v>174</v>
      </c>
      <c r="B32">
        <v>0.2</v>
      </c>
      <c r="C32">
        <f>$I$5</f>
        <v>795</v>
      </c>
      <c r="D32" s="7">
        <f>C32*B32</f>
        <v>159</v>
      </c>
    </row>
    <row r="33" spans="1:4" x14ac:dyDescent="0.35">
      <c r="A33" t="s">
        <v>180</v>
      </c>
      <c r="B33">
        <v>0.2</v>
      </c>
      <c r="C33">
        <f t="shared" ref="C33:C35" si="4">$I$4</f>
        <v>1600</v>
      </c>
      <c r="D33" s="7">
        <f t="shared" ref="D33:D35" si="5">C33*B33</f>
        <v>320</v>
      </c>
    </row>
    <row r="34" spans="1:4" x14ac:dyDescent="0.35">
      <c r="A34" t="s">
        <v>195</v>
      </c>
      <c r="B34">
        <v>0.2</v>
      </c>
      <c r="C34">
        <f t="shared" si="4"/>
        <v>1600</v>
      </c>
      <c r="D34" s="7">
        <f t="shared" si="5"/>
        <v>320</v>
      </c>
    </row>
    <row r="35" spans="1:4" x14ac:dyDescent="0.35">
      <c r="A35" t="s">
        <v>196</v>
      </c>
      <c r="B35">
        <v>0.25</v>
      </c>
      <c r="C35">
        <f t="shared" si="4"/>
        <v>1600</v>
      </c>
      <c r="D35" s="7">
        <f t="shared" si="5"/>
        <v>400</v>
      </c>
    </row>
    <row r="36" spans="1:4" x14ac:dyDescent="0.35">
      <c r="D36" s="7">
        <f>SUM(D32:D35)</f>
        <v>1199</v>
      </c>
    </row>
    <row r="37" spans="1:4" x14ac:dyDescent="0.35">
      <c r="A37" t="s">
        <v>184</v>
      </c>
      <c r="D37" s="7">
        <v>20</v>
      </c>
    </row>
    <row r="38" spans="1:4" x14ac:dyDescent="0.35">
      <c r="A38" t="s">
        <v>197</v>
      </c>
      <c r="D38" s="8">
        <f>D37*D36</f>
        <v>23980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34AA-B7B1-4E92-A9D5-7FE16E7C0CFC}">
  <sheetPr>
    <pageSetUpPr fitToPage="1"/>
  </sheetPr>
  <dimension ref="A1:BO28"/>
  <sheetViews>
    <sheetView showGridLines="0" topLeftCell="A19" zoomScale="85" zoomScaleNormal="85" zoomScaleSheetLayoutView="80" workbookViewId="0">
      <selection activeCell="AA28" sqref="AA28"/>
    </sheetView>
  </sheetViews>
  <sheetFormatPr defaultColWidth="2.6328125" defaultRowHeight="30" customHeight="1" x14ac:dyDescent="0.4"/>
  <cols>
    <col min="1" max="1" width="5.90625" style="10" customWidth="1"/>
    <col min="2" max="2" width="81.54296875" style="12" bestFit="1" customWidth="1"/>
    <col min="3" max="4" width="14.36328125" style="11" customWidth="1"/>
    <col min="5" max="6" width="14.36328125" style="11" hidden="1" customWidth="1"/>
    <col min="7" max="7" width="15.6328125" style="14" hidden="1" customWidth="1"/>
    <col min="8" max="24" width="2.6328125" style="11"/>
    <col min="25" max="25" width="4" style="11" customWidth="1"/>
    <col min="26" max="26" width="3.54296875" style="11" customWidth="1"/>
    <col min="27" max="27" width="3.453125" style="11" customWidth="1"/>
    <col min="28" max="28" width="3.6328125" style="10" customWidth="1"/>
    <col min="29" max="29" width="5.08984375" style="10" customWidth="1"/>
    <col min="30" max="16384" width="2.6328125" style="10"/>
  </cols>
  <sheetData>
    <row r="1" spans="1:67" ht="60" customHeight="1" thickBot="1" x14ac:dyDescent="1.25">
      <c r="B1" s="25" t="s">
        <v>198</v>
      </c>
      <c r="C1" s="30"/>
      <c r="D1" s="22"/>
      <c r="E1" s="22"/>
      <c r="F1" s="22"/>
      <c r="G1" s="22"/>
    </row>
    <row r="2" spans="1:67" ht="21" customHeight="1" thickTop="1" thickBot="1" x14ac:dyDescent="0.4">
      <c r="B2" s="126"/>
      <c r="C2" s="126"/>
      <c r="D2" s="126"/>
      <c r="E2" s="126"/>
      <c r="F2" s="126"/>
      <c r="G2" s="15" t="s">
        <v>199</v>
      </c>
      <c r="H2" s="23">
        <v>1</v>
      </c>
      <c r="J2" s="26"/>
      <c r="K2" s="127" t="s">
        <v>200</v>
      </c>
      <c r="L2" s="128"/>
      <c r="M2" s="128"/>
      <c r="N2" s="128"/>
      <c r="O2" s="128"/>
      <c r="P2" s="128"/>
      <c r="Q2" s="128"/>
      <c r="R2" s="128"/>
      <c r="S2" s="129"/>
      <c r="T2" s="130"/>
      <c r="U2" s="131"/>
      <c r="V2" s="131"/>
      <c r="W2" s="131"/>
      <c r="X2" s="131"/>
      <c r="Y2" s="131"/>
      <c r="Z2" s="131"/>
      <c r="AA2" s="131"/>
      <c r="AB2" s="27"/>
      <c r="AC2" s="124"/>
      <c r="AD2" s="125"/>
      <c r="AE2" s="125"/>
      <c r="AF2" s="125"/>
      <c r="AG2" s="125"/>
      <c r="AH2" s="28"/>
      <c r="AI2" s="124"/>
      <c r="AJ2" s="125"/>
      <c r="AK2" s="125"/>
      <c r="AL2" s="125"/>
      <c r="AM2" s="125"/>
      <c r="AN2" s="125"/>
      <c r="AO2" s="125"/>
      <c r="AP2" s="125"/>
      <c r="AQ2" s="125"/>
      <c r="AR2" s="29"/>
      <c r="AS2" s="124"/>
      <c r="AT2" s="125"/>
      <c r="AU2" s="125"/>
      <c r="AV2" s="125"/>
      <c r="AW2" s="125"/>
      <c r="AX2" s="125"/>
      <c r="AY2" s="125"/>
      <c r="AZ2" s="125"/>
      <c r="BA2" s="125"/>
    </row>
    <row r="3" spans="1:67" s="21" customFormat="1" ht="39.9" customHeight="1" thickTop="1" x14ac:dyDescent="0.35">
      <c r="B3" s="117" t="s">
        <v>201</v>
      </c>
      <c r="C3" s="121" t="s">
        <v>202</v>
      </c>
      <c r="D3" s="121" t="s">
        <v>203</v>
      </c>
      <c r="E3" s="121" t="s">
        <v>204</v>
      </c>
      <c r="F3" s="121" t="s">
        <v>205</v>
      </c>
      <c r="G3" s="123" t="s">
        <v>206</v>
      </c>
      <c r="H3" s="24" t="s">
        <v>207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67" ht="15.75" customHeight="1" x14ac:dyDescent="0.35">
      <c r="B4" s="118"/>
      <c r="C4" s="122"/>
      <c r="D4" s="122"/>
      <c r="E4" s="122"/>
      <c r="F4" s="122"/>
      <c r="G4" s="122"/>
      <c r="H4" s="13">
        <v>1</v>
      </c>
      <c r="I4" s="13">
        <v>2</v>
      </c>
      <c r="J4" s="13">
        <v>3</v>
      </c>
      <c r="K4" s="13">
        <v>4</v>
      </c>
      <c r="L4" s="13">
        <v>5</v>
      </c>
      <c r="M4" s="13">
        <v>6</v>
      </c>
      <c r="N4" s="13">
        <v>7</v>
      </c>
      <c r="O4" s="13">
        <v>8</v>
      </c>
      <c r="P4" s="13">
        <v>9</v>
      </c>
      <c r="Q4" s="13">
        <v>10</v>
      </c>
      <c r="R4" s="13">
        <v>11</v>
      </c>
      <c r="S4" s="13">
        <v>12</v>
      </c>
      <c r="T4" s="13">
        <v>13</v>
      </c>
      <c r="U4" s="13">
        <v>14</v>
      </c>
      <c r="V4" s="13">
        <v>15</v>
      </c>
      <c r="W4" s="13">
        <v>16</v>
      </c>
      <c r="X4" s="13">
        <v>17</v>
      </c>
      <c r="Y4" s="13">
        <v>18</v>
      </c>
      <c r="Z4" s="13">
        <v>19</v>
      </c>
      <c r="AA4" s="13">
        <v>20</v>
      </c>
      <c r="AB4" s="13">
        <v>21</v>
      </c>
      <c r="AC4" s="13">
        <v>22</v>
      </c>
      <c r="AD4" s="13">
        <v>23</v>
      </c>
      <c r="AE4" s="13">
        <v>24</v>
      </c>
      <c r="AF4" s="13">
        <v>25</v>
      </c>
      <c r="AG4" s="13">
        <v>26</v>
      </c>
      <c r="AH4" s="13">
        <v>27</v>
      </c>
      <c r="AI4" s="13">
        <v>28</v>
      </c>
      <c r="AJ4" s="13">
        <v>29</v>
      </c>
      <c r="AK4" s="13">
        <v>30</v>
      </c>
      <c r="AL4" s="13">
        <v>31</v>
      </c>
      <c r="AM4" s="13">
        <v>32</v>
      </c>
      <c r="AN4" s="13">
        <v>33</v>
      </c>
      <c r="AO4" s="13">
        <v>34</v>
      </c>
      <c r="AP4" s="13">
        <v>35</v>
      </c>
      <c r="AQ4" s="13">
        <v>36</v>
      </c>
      <c r="AR4" s="13">
        <v>37</v>
      </c>
      <c r="AS4" s="13">
        <v>38</v>
      </c>
      <c r="AT4" s="13">
        <v>39</v>
      </c>
      <c r="AU4" s="13">
        <v>40</v>
      </c>
      <c r="AV4" s="13">
        <v>41</v>
      </c>
      <c r="AW4" s="13">
        <v>42</v>
      </c>
      <c r="AX4" s="13">
        <v>43</v>
      </c>
      <c r="AY4" s="13">
        <v>44</v>
      </c>
      <c r="AZ4" s="13">
        <v>45</v>
      </c>
      <c r="BA4" s="13">
        <v>46</v>
      </c>
      <c r="BB4" s="13">
        <v>47</v>
      </c>
      <c r="BC4" s="13">
        <v>48</v>
      </c>
      <c r="BD4" s="13">
        <v>49</v>
      </c>
      <c r="BE4" s="13">
        <v>50</v>
      </c>
      <c r="BF4" s="13">
        <v>51</v>
      </c>
      <c r="BG4" s="13">
        <v>52</v>
      </c>
      <c r="BH4" s="13">
        <v>53</v>
      </c>
      <c r="BI4" s="13">
        <v>54</v>
      </c>
      <c r="BJ4" s="13">
        <v>55</v>
      </c>
      <c r="BK4" s="13">
        <v>56</v>
      </c>
      <c r="BL4" s="13">
        <v>57</v>
      </c>
      <c r="BM4" s="13">
        <v>58</v>
      </c>
      <c r="BN4" s="13">
        <v>59</v>
      </c>
      <c r="BO4" s="13">
        <v>60</v>
      </c>
    </row>
    <row r="5" spans="1:67" ht="30" customHeight="1" x14ac:dyDescent="0.35">
      <c r="A5" s="114" t="e">
        <f>#REF!</f>
        <v>#REF!</v>
      </c>
      <c r="B5" s="35" t="s">
        <v>58</v>
      </c>
      <c r="C5" s="32">
        <v>1</v>
      </c>
      <c r="D5" s="32">
        <v>22</v>
      </c>
      <c r="E5" s="16"/>
      <c r="F5" s="16"/>
      <c r="G5" s="17">
        <v>0</v>
      </c>
    </row>
    <row r="6" spans="1:67" ht="30" customHeight="1" x14ac:dyDescent="0.35">
      <c r="A6" s="115"/>
      <c r="B6" s="31" t="s">
        <v>208</v>
      </c>
      <c r="C6" s="16">
        <v>1</v>
      </c>
      <c r="D6" s="16" t="e">
        <f>#REF!</f>
        <v>#REF!</v>
      </c>
      <c r="E6" s="16"/>
      <c r="F6" s="16"/>
      <c r="G6" s="17">
        <v>1</v>
      </c>
    </row>
    <row r="7" spans="1:67" ht="30" customHeight="1" x14ac:dyDescent="0.35">
      <c r="A7" s="115"/>
      <c r="B7" s="31" t="e">
        <f>#REF!</f>
        <v>#REF!</v>
      </c>
      <c r="C7" s="16">
        <v>1</v>
      </c>
      <c r="D7" s="16" t="e">
        <f>#REF!</f>
        <v>#REF!</v>
      </c>
      <c r="E7" s="16"/>
      <c r="F7" s="16"/>
      <c r="G7" s="17">
        <v>0.35</v>
      </c>
    </row>
    <row r="8" spans="1:67" ht="30" customHeight="1" x14ac:dyDescent="0.35">
      <c r="A8" s="115"/>
      <c r="B8" s="31" t="e">
        <f>#REF!</f>
        <v>#REF!</v>
      </c>
      <c r="C8" s="16">
        <v>1</v>
      </c>
      <c r="D8" s="16" t="e">
        <f>#REF!</f>
        <v>#REF!</v>
      </c>
      <c r="E8" s="16"/>
      <c r="F8" s="16"/>
      <c r="G8" s="17">
        <v>0.1</v>
      </c>
    </row>
    <row r="9" spans="1:67" ht="30" customHeight="1" x14ac:dyDescent="0.35">
      <c r="A9" s="115"/>
      <c r="B9" s="31" t="e">
        <f>#REF!</f>
        <v>#REF!</v>
      </c>
      <c r="C9" s="16">
        <v>2</v>
      </c>
      <c r="D9" s="16" t="e">
        <f>#REF!</f>
        <v>#REF!</v>
      </c>
      <c r="E9" s="16"/>
      <c r="F9" s="16"/>
      <c r="G9" s="17">
        <v>0.85</v>
      </c>
    </row>
    <row r="10" spans="1:67" ht="30" customHeight="1" x14ac:dyDescent="0.35">
      <c r="A10" s="115"/>
      <c r="B10" s="31" t="e">
        <f>#REF!</f>
        <v>#REF!</v>
      </c>
      <c r="C10" s="16">
        <v>2</v>
      </c>
      <c r="D10" s="16" t="e">
        <f>#REF!</f>
        <v>#REF!</v>
      </c>
      <c r="E10" s="16"/>
      <c r="F10" s="16"/>
      <c r="G10" s="17">
        <v>0.85</v>
      </c>
    </row>
    <row r="11" spans="1:67" ht="30" customHeight="1" x14ac:dyDescent="0.35">
      <c r="A11" s="115"/>
      <c r="B11" s="31" t="e">
        <f>#REF!</f>
        <v>#REF!</v>
      </c>
      <c r="C11" s="16">
        <v>3</v>
      </c>
      <c r="D11" s="16" t="e">
        <f>#REF!</f>
        <v>#REF!</v>
      </c>
      <c r="E11" s="16"/>
      <c r="F11" s="16"/>
      <c r="G11" s="17">
        <v>0.6</v>
      </c>
    </row>
    <row r="12" spans="1:67" ht="30" customHeight="1" x14ac:dyDescent="0.35">
      <c r="A12" s="116"/>
      <c r="B12" s="31" t="e">
        <f>#REF!</f>
        <v>#REF!</v>
      </c>
      <c r="C12" s="16">
        <v>4</v>
      </c>
      <c r="D12" s="16" t="e">
        <f>#REF!</f>
        <v>#REF!</v>
      </c>
      <c r="E12" s="16"/>
      <c r="F12" s="16"/>
      <c r="G12" s="17">
        <v>0.75</v>
      </c>
    </row>
    <row r="13" spans="1:67" ht="30" customHeight="1" x14ac:dyDescent="0.35">
      <c r="A13" s="119" t="e">
        <f>#REF!</f>
        <v>#REF!</v>
      </c>
      <c r="B13" s="33" t="s">
        <v>209</v>
      </c>
      <c r="C13" s="34">
        <v>4</v>
      </c>
      <c r="D13" s="34" t="e">
        <f>#REF!</f>
        <v>#REF!</v>
      </c>
      <c r="E13" s="16"/>
      <c r="F13" s="16"/>
      <c r="G13" s="17">
        <v>0.6</v>
      </c>
    </row>
    <row r="14" spans="1:67" ht="30" customHeight="1" x14ac:dyDescent="0.35">
      <c r="A14" s="120"/>
      <c r="B14" s="31" t="e">
        <f>#REF!</f>
        <v>#REF!</v>
      </c>
      <c r="C14" s="18">
        <v>2</v>
      </c>
      <c r="D14" s="16" t="e">
        <f>#REF!</f>
        <v>#REF!</v>
      </c>
      <c r="E14" s="16"/>
      <c r="F14" s="16"/>
      <c r="G14" s="17">
        <v>0</v>
      </c>
    </row>
    <row r="15" spans="1:67" ht="30" customHeight="1" x14ac:dyDescent="0.35">
      <c r="A15" s="120"/>
      <c r="B15" s="31" t="e">
        <f>#REF!</f>
        <v>#REF!</v>
      </c>
      <c r="C15" s="16">
        <v>2</v>
      </c>
      <c r="D15" s="16" t="e">
        <f>#REF!</f>
        <v>#REF!</v>
      </c>
      <c r="E15" s="16"/>
      <c r="F15" s="16"/>
      <c r="G15" s="17">
        <v>0.5</v>
      </c>
    </row>
    <row r="16" spans="1:67" ht="57.65" customHeight="1" x14ac:dyDescent="0.35">
      <c r="A16" s="120"/>
      <c r="B16" s="33" t="e">
        <f>#REF!</f>
        <v>#REF!</v>
      </c>
      <c r="C16" s="34">
        <v>3</v>
      </c>
      <c r="D16" s="34" t="e">
        <f>#REF!</f>
        <v>#REF!</v>
      </c>
      <c r="E16" s="16"/>
      <c r="F16" s="16"/>
      <c r="G16" s="17">
        <v>0</v>
      </c>
    </row>
    <row r="17" spans="1:7" ht="52.25" customHeight="1" x14ac:dyDescent="0.35">
      <c r="A17" s="120"/>
      <c r="B17" s="31" t="e">
        <f>#REF!</f>
        <v>#REF!</v>
      </c>
      <c r="C17" s="16">
        <v>5</v>
      </c>
      <c r="D17" s="16" t="e">
        <f>#REF!</f>
        <v>#REF!</v>
      </c>
      <c r="E17" s="16"/>
      <c r="F17" s="16"/>
      <c r="G17" s="17"/>
    </row>
    <row r="18" spans="1:7" ht="30" customHeight="1" x14ac:dyDescent="0.35">
      <c r="A18" s="120"/>
      <c r="B18" s="33" t="e">
        <f>#REF!</f>
        <v>#REF!</v>
      </c>
      <c r="C18" s="34">
        <v>6</v>
      </c>
      <c r="D18" s="34" t="e">
        <f>#REF!</f>
        <v>#REF!</v>
      </c>
      <c r="E18" s="16"/>
      <c r="F18" s="16"/>
      <c r="G18" s="17">
        <v>0.01</v>
      </c>
    </row>
    <row r="19" spans="1:7" ht="30" customHeight="1" x14ac:dyDescent="0.35">
      <c r="A19" s="120"/>
      <c r="B19" s="31" t="e">
        <f>#REF!</f>
        <v>#REF!</v>
      </c>
      <c r="C19" s="16">
        <v>7</v>
      </c>
      <c r="D19" s="16" t="e">
        <f>#REF!</f>
        <v>#REF!</v>
      </c>
      <c r="E19" s="16"/>
      <c r="F19" s="16"/>
      <c r="G19" s="17">
        <v>0.8</v>
      </c>
    </row>
    <row r="20" spans="1:7" ht="30" customHeight="1" x14ac:dyDescent="0.35">
      <c r="A20" s="120"/>
      <c r="B20" s="31" t="e">
        <f>#REF!</f>
        <v>#REF!</v>
      </c>
      <c r="C20" s="16">
        <v>8</v>
      </c>
      <c r="D20" s="16" t="e">
        <f>#REF!</f>
        <v>#REF!</v>
      </c>
      <c r="E20" s="16"/>
      <c r="F20" s="16"/>
      <c r="G20" s="17">
        <v>0</v>
      </c>
    </row>
    <row r="21" spans="1:7" ht="30" customHeight="1" x14ac:dyDescent="0.35">
      <c r="A21" s="120"/>
      <c r="B21" s="31" t="e">
        <f>#REF!</f>
        <v>#REF!</v>
      </c>
      <c r="C21" s="16">
        <v>11</v>
      </c>
      <c r="D21" s="16" t="e">
        <f>#REF!</f>
        <v>#REF!</v>
      </c>
      <c r="E21" s="16"/>
      <c r="F21" s="16"/>
      <c r="G21" s="17">
        <v>0</v>
      </c>
    </row>
    <row r="22" spans="1:7" ht="30" customHeight="1" x14ac:dyDescent="0.35">
      <c r="A22" s="120"/>
      <c r="B22" s="31" t="e">
        <f>#REF!</f>
        <v>#REF!</v>
      </c>
      <c r="C22" s="16">
        <v>21</v>
      </c>
      <c r="D22" s="16" t="e">
        <f>#REF!</f>
        <v>#REF!</v>
      </c>
      <c r="E22" s="16"/>
      <c r="F22" s="16"/>
      <c r="G22" s="17">
        <v>0</v>
      </c>
    </row>
    <row r="23" spans="1:7" ht="30" customHeight="1" x14ac:dyDescent="0.35">
      <c r="A23" s="112" t="e">
        <f>#REF!</f>
        <v>#REF!</v>
      </c>
      <c r="B23" s="33" t="e">
        <f>#REF!</f>
        <v>#REF!</v>
      </c>
      <c r="C23" s="34">
        <v>13</v>
      </c>
      <c r="D23" s="34" t="e">
        <f>#REF!</f>
        <v>#REF!</v>
      </c>
      <c r="E23" s="16"/>
      <c r="F23" s="16"/>
      <c r="G23" s="17">
        <v>0.12</v>
      </c>
    </row>
    <row r="24" spans="1:7" ht="56" customHeight="1" x14ac:dyDescent="0.35">
      <c r="A24" s="112"/>
      <c r="B24" s="36" t="e">
        <f>#REF!</f>
        <v>#REF!</v>
      </c>
      <c r="C24" s="37">
        <v>14</v>
      </c>
      <c r="D24" s="37" t="e">
        <f>#REF!</f>
        <v>#REF!</v>
      </c>
      <c r="E24" s="16"/>
      <c r="F24" s="16"/>
      <c r="G24" s="17">
        <v>0.05</v>
      </c>
    </row>
    <row r="25" spans="1:7" ht="54.65" customHeight="1" x14ac:dyDescent="0.35">
      <c r="A25" s="113"/>
      <c r="B25" s="31" t="e">
        <f>#REF!</f>
        <v>#REF!</v>
      </c>
      <c r="C25" s="16">
        <v>16</v>
      </c>
      <c r="D25" s="16" t="e">
        <f>#REF!</f>
        <v>#REF!</v>
      </c>
      <c r="E25" s="16"/>
      <c r="F25" s="16"/>
      <c r="G25" s="17">
        <v>0</v>
      </c>
    </row>
    <row r="26" spans="1:7" ht="42.65" customHeight="1" x14ac:dyDescent="0.35">
      <c r="A26" s="111" t="e">
        <f>#REF!</f>
        <v>#REF!</v>
      </c>
      <c r="B26" s="33" t="e">
        <f>#REF!</f>
        <v>#REF!</v>
      </c>
      <c r="C26" s="34">
        <v>17</v>
      </c>
      <c r="D26" s="34" t="e">
        <f>#REF!</f>
        <v>#REF!</v>
      </c>
      <c r="E26" s="16"/>
      <c r="F26" s="16"/>
      <c r="G26" s="17">
        <v>0.5</v>
      </c>
    </row>
    <row r="27" spans="1:7" ht="49.25" customHeight="1" x14ac:dyDescent="0.35">
      <c r="A27" s="112"/>
      <c r="B27" s="31" t="e">
        <f>#REF!</f>
        <v>#REF!</v>
      </c>
      <c r="C27" s="16">
        <v>19</v>
      </c>
      <c r="D27" s="16" t="e">
        <f>#REF!</f>
        <v>#REF!</v>
      </c>
      <c r="E27" s="16"/>
      <c r="F27" s="16"/>
      <c r="G27" s="17">
        <v>0.5</v>
      </c>
    </row>
    <row r="28" spans="1:7" ht="42.65" customHeight="1" x14ac:dyDescent="0.35">
      <c r="A28" s="113"/>
      <c r="B28" s="31" t="e">
        <f>#REF!</f>
        <v>#REF!</v>
      </c>
      <c r="C28" s="16">
        <v>20</v>
      </c>
      <c r="D28" s="16" t="e">
        <f>#REF!</f>
        <v>#REF!</v>
      </c>
      <c r="E28" s="16"/>
      <c r="F28" s="16"/>
      <c r="G28" s="17">
        <v>0.5</v>
      </c>
    </row>
  </sheetData>
  <mergeCells count="16">
    <mergeCell ref="AS2:BA2"/>
    <mergeCell ref="B2:F2"/>
    <mergeCell ref="K2:S2"/>
    <mergeCell ref="T2:AA2"/>
    <mergeCell ref="AC2:AG2"/>
    <mergeCell ref="AI2:AQ2"/>
    <mergeCell ref="C3:C4"/>
    <mergeCell ref="D3:D4"/>
    <mergeCell ref="E3:E4"/>
    <mergeCell ref="F3:F4"/>
    <mergeCell ref="G3:G4"/>
    <mergeCell ref="A26:A28"/>
    <mergeCell ref="A5:A12"/>
    <mergeCell ref="B3:B4"/>
    <mergeCell ref="A13:A22"/>
    <mergeCell ref="A23:A25"/>
  </mergeCells>
  <conditionalFormatting sqref="H5:BO29">
    <cfRule type="expression" dxfId="17" priority="1">
      <formula>Procent_wykonania</formula>
    </cfRule>
    <cfRule type="expression" dxfId="16" priority="2">
      <formula>Procent_wykonania_poza</formula>
    </cfRule>
    <cfRule type="expression" dxfId="15" priority="3">
      <formula>Rzeczywiste</formula>
    </cfRule>
    <cfRule type="expression" dxfId="14" priority="4">
      <formula>Rzeczywiste_poza</formula>
    </cfRule>
    <cfRule type="expression" dxfId="13" priority="5">
      <formula>Plan</formula>
    </cfRule>
    <cfRule type="expression" dxfId="12" priority="6">
      <formula>H$4=wybrany_okres</formula>
    </cfRule>
    <cfRule type="expression" dxfId="11" priority="8">
      <formula>MOD(COLUMN(),2)</formula>
    </cfRule>
    <cfRule type="expression" dxfId="10" priority="9">
      <formula>MOD(COLUMN(),2)=0</formula>
    </cfRule>
  </conditionalFormatting>
  <conditionalFormatting sqref="H4:BO4">
    <cfRule type="expression" dxfId="9" priority="7">
      <formula>H$4=wybrany_okres</formula>
    </cfRule>
  </conditionalFormatting>
  <dataValidations count="15">
    <dataValidation allowBlank="1" showInputMessage="1" showErrorMessage="1" prompt="W terminarzu projektu okresy są używane jako przedziały czasu. Rozpoczęcie = 1 to okres 1, a czas trwania = 5 oznacza, że projekt obejmuje 5 okresów, począwszy od okresu początkowego. Aby zaktualizować wykres, wprowadź dane, zaczynając w komórce B5" sqref="A1" xr:uid="{F4F19941-8BDF-416F-8F6B-927286B0F2D5}"/>
    <dataValidation type="list" errorStyle="warning" allowBlank="1" showInputMessage="1" showErrorMessage="1" error="Wpisz wartość od 1 do 60 lub wybierz okres z listy: wybierz pozycję ANULUJ, a następnie naciśnij klawisze ALT+STRZAŁKA W DÓŁ i klawisz ENTER, aby wybrać wartość" prompt="Wprowadź okres z zakresu od 1 do 60 lub wybierz okres z listy. Naciśnij klawisze ALT+STRZAŁKA W DÓŁ, aby nawigować w obrębie listy, a następnie klawisz ENTER w celu wybrania wartości" sqref="H2" xr:uid="{8B0BAA84-B3D5-4DE8-A28D-715E28DD210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a komórka legendy wskazuje planowany czas trwania" sqref="J2" xr:uid="{69F43CB9-37B3-4208-8135-AFCCEAC8EF36}"/>
    <dataValidation allowBlank="1" showInputMessage="1" showErrorMessage="1" prompt="Ta komórka legendy wskazuje procent wykonania projektu" sqref="AB2" xr:uid="{65295CAC-FCEE-4D2C-A007-14076CB8A723}"/>
    <dataValidation allowBlank="1" showInputMessage="1" showErrorMessage="1" prompt="Ta komórka legendy wskazuje rzeczywisty czas trwania poza planem" sqref="AH2" xr:uid="{2938DFE0-0AE5-404A-B76F-B163E6762664}"/>
    <dataValidation allowBlank="1" showInputMessage="1" showErrorMessage="1" prompt="Ta komórka legendy wskazuje procent wykonania projektu poza planem" sqref="AR2" xr:uid="{2B21E63E-84C7-40E0-B02A-D067653CF398}"/>
    <dataValidation allowBlank="1" showInputMessage="1" showErrorMessage="1" prompt="Okresy są rozmieszczone na wykresie od 1 do 60, zaczynając od komórki H4, do komórki BO4 " sqref="H3" xr:uid="{DB559863-A772-4488-943D-4F6183FC0D63}"/>
    <dataValidation allowBlank="1" showInputMessage="1" showErrorMessage="1" prompt="Wprowadź działanie w kolumnie B, zaczynając od komórki B5_x000a_" sqref="B3:B5" xr:uid="{9C6B3F1F-8240-411B-87FB-A9BA4A95F185}"/>
    <dataValidation allowBlank="1" showInputMessage="1" showErrorMessage="1" prompt="Wprowadź okres planowanego rozpoczęcia w kolumnie C, zaczynając od komórki C5" sqref="C3:C5" xr:uid="{8049EE84-C5CE-4713-A1BE-0414D22584F1}"/>
    <dataValidation allowBlank="1" showInputMessage="1" showErrorMessage="1" prompt="Wprowadź okres planowanego czasu trwania w kolumnie D, zaczynając od komórki D5" sqref="D3:D5" xr:uid="{CC66AB1F-9859-4482-B8C9-3AC8AEDBE696}"/>
    <dataValidation allowBlank="1" showInputMessage="1" showErrorMessage="1" prompt="Wprowadź okres rzeczywistego rozpoczęcia w kolumnie E, zaczynając od komórki E5" sqref="E3:E4" xr:uid="{71F77035-C5E2-4507-B40C-3F633D71EF78}"/>
    <dataValidation allowBlank="1" showInputMessage="1" showErrorMessage="1" prompt="Wprowadź okres rzeczywistego czasu trwania w kolumnie F, zaczynając od komórki F5" sqref="F3:F4" xr:uid="{5DD254F9-D7E0-4679-98A0-6935571611C8}"/>
    <dataValidation allowBlank="1" showInputMessage="1" showErrorMessage="1" prompt="Wprowadź procent wykonania projektu w kolumnie G, zaczynając od komórki G5" sqref="G3:G4" xr:uid="{7C3F2A38-E263-42EB-AFB8-788E45671119}"/>
    <dataValidation allowBlank="1" showInputMessage="1" showErrorMessage="1" prompt="Tytuł projektu. Wprowadź nowy tytuł w tej komórce. Wyróżnij okres w komórce H2. Legenda wykresu znajduje się w komórkach od J2 do AI2" sqref="B1" xr:uid="{1134D005-93DB-47E7-87FD-053C28525B82}"/>
    <dataValidation allowBlank="1" showInputMessage="1" showErrorMessage="1" prompt="Wybierz okres do wyróżnienia w komórce H2. Legenda wykresu znajduje się w komórkach od J2 do AI2" sqref="B2:F2" xr:uid="{C617D9E6-3734-40A9-BEA3-5CECDE08D62F}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9F4A-A563-46B3-9664-5D7E9A651102}">
  <sheetPr>
    <pageSetUpPr fitToPage="1"/>
  </sheetPr>
  <dimension ref="A1:BO37"/>
  <sheetViews>
    <sheetView showGridLines="0" topLeftCell="A28" zoomScale="85" zoomScaleNormal="85" zoomScaleSheetLayoutView="80" workbookViewId="0">
      <selection activeCell="B35" sqref="B35"/>
    </sheetView>
  </sheetViews>
  <sheetFormatPr defaultColWidth="2.6328125" defaultRowHeight="30" customHeight="1" x14ac:dyDescent="0.4"/>
  <cols>
    <col min="1" max="1" width="2.6328125" style="10" customWidth="1"/>
    <col min="2" max="2" width="81.54296875" style="12" bestFit="1" customWidth="1"/>
    <col min="3" max="4" width="14.36328125" style="11" customWidth="1"/>
    <col min="5" max="6" width="14.36328125" style="11" hidden="1" customWidth="1"/>
    <col min="7" max="7" width="15.6328125" style="14" hidden="1" customWidth="1"/>
    <col min="8" max="27" width="2.6328125" style="11"/>
    <col min="28" max="16384" width="2.6328125" style="10"/>
  </cols>
  <sheetData>
    <row r="1" spans="1:67" ht="60" customHeight="1" thickBot="1" x14ac:dyDescent="1.25">
      <c r="B1" s="25" t="s">
        <v>198</v>
      </c>
      <c r="C1" s="30"/>
      <c r="D1" s="22"/>
      <c r="E1" s="22"/>
      <c r="F1" s="22"/>
      <c r="G1" s="22"/>
    </row>
    <row r="2" spans="1:67" ht="21" customHeight="1" thickTop="1" thickBot="1" x14ac:dyDescent="0.4">
      <c r="B2" s="126"/>
      <c r="C2" s="126"/>
      <c r="D2" s="126"/>
      <c r="E2" s="126"/>
      <c r="F2" s="126"/>
      <c r="G2" s="15" t="s">
        <v>199</v>
      </c>
      <c r="H2" s="23">
        <v>1</v>
      </c>
      <c r="J2" s="26"/>
      <c r="K2" s="127" t="s">
        <v>200</v>
      </c>
      <c r="L2" s="128"/>
      <c r="M2" s="128"/>
      <c r="N2" s="128"/>
      <c r="O2" s="128"/>
      <c r="P2" s="128"/>
      <c r="Q2" s="128"/>
      <c r="R2" s="128"/>
      <c r="S2" s="129"/>
      <c r="T2" s="130"/>
      <c r="U2" s="131"/>
      <c r="V2" s="131"/>
      <c r="W2" s="131"/>
      <c r="X2" s="131"/>
      <c r="Y2" s="131"/>
      <c r="Z2" s="131"/>
      <c r="AA2" s="131"/>
      <c r="AB2" s="27"/>
      <c r="AC2" s="124"/>
      <c r="AD2" s="125"/>
      <c r="AE2" s="125"/>
      <c r="AF2" s="125"/>
      <c r="AG2" s="125"/>
      <c r="AH2" s="28"/>
      <c r="AI2" s="124"/>
      <c r="AJ2" s="125"/>
      <c r="AK2" s="125"/>
      <c r="AL2" s="125"/>
      <c r="AM2" s="125"/>
      <c r="AN2" s="125"/>
      <c r="AO2" s="125"/>
      <c r="AP2" s="125"/>
      <c r="AQ2" s="125"/>
      <c r="AR2" s="29"/>
      <c r="AS2" s="124"/>
      <c r="AT2" s="125"/>
      <c r="AU2" s="125"/>
      <c r="AV2" s="125"/>
      <c r="AW2" s="125"/>
      <c r="AX2" s="125"/>
      <c r="AY2" s="125"/>
      <c r="AZ2" s="125"/>
      <c r="BA2" s="125"/>
    </row>
    <row r="3" spans="1:67" s="21" customFormat="1" ht="39.9" customHeight="1" thickTop="1" x14ac:dyDescent="0.35">
      <c r="B3" s="117" t="s">
        <v>201</v>
      </c>
      <c r="C3" s="121" t="s">
        <v>202</v>
      </c>
      <c r="D3" s="121" t="s">
        <v>203</v>
      </c>
      <c r="E3" s="121" t="s">
        <v>204</v>
      </c>
      <c r="F3" s="121" t="s">
        <v>205</v>
      </c>
      <c r="G3" s="123" t="s">
        <v>206</v>
      </c>
      <c r="H3" s="24" t="s">
        <v>207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67" ht="15.75" customHeight="1" x14ac:dyDescent="0.35">
      <c r="B4" s="118"/>
      <c r="C4" s="122"/>
      <c r="D4" s="122"/>
      <c r="E4" s="122"/>
      <c r="F4" s="122"/>
      <c r="G4" s="122"/>
      <c r="H4" s="13">
        <v>1</v>
      </c>
      <c r="I4" s="13">
        <v>2</v>
      </c>
      <c r="J4" s="13">
        <v>3</v>
      </c>
      <c r="K4" s="13">
        <v>4</v>
      </c>
      <c r="L4" s="13">
        <v>5</v>
      </c>
      <c r="M4" s="13">
        <v>6</v>
      </c>
      <c r="N4" s="13">
        <v>7</v>
      </c>
      <c r="O4" s="13">
        <v>8</v>
      </c>
      <c r="P4" s="13">
        <v>9</v>
      </c>
      <c r="Q4" s="13">
        <v>10</v>
      </c>
      <c r="R4" s="13">
        <v>11</v>
      </c>
      <c r="S4" s="13">
        <v>12</v>
      </c>
      <c r="T4" s="13">
        <v>13</v>
      </c>
      <c r="U4" s="13">
        <v>14</v>
      </c>
      <c r="V4" s="13">
        <v>15</v>
      </c>
      <c r="W4" s="13">
        <v>16</v>
      </c>
      <c r="X4" s="13">
        <v>17</v>
      </c>
      <c r="Y4" s="13">
        <v>18</v>
      </c>
      <c r="Z4" s="13">
        <v>19</v>
      </c>
      <c r="AA4" s="13">
        <v>20</v>
      </c>
      <c r="AB4" s="13">
        <v>21</v>
      </c>
      <c r="AC4" s="13">
        <v>22</v>
      </c>
      <c r="AD4" s="13">
        <v>23</v>
      </c>
      <c r="AE4" s="13">
        <v>24</v>
      </c>
      <c r="AF4" s="13">
        <v>25</v>
      </c>
      <c r="AG4" s="13">
        <v>26</v>
      </c>
      <c r="AH4" s="13">
        <v>27</v>
      </c>
      <c r="AI4" s="13">
        <v>28</v>
      </c>
      <c r="AJ4" s="13">
        <v>29</v>
      </c>
      <c r="AK4" s="13">
        <v>30</v>
      </c>
      <c r="AL4" s="13">
        <v>31</v>
      </c>
      <c r="AM4" s="13">
        <v>32</v>
      </c>
      <c r="AN4" s="13">
        <v>33</v>
      </c>
      <c r="AO4" s="13">
        <v>34</v>
      </c>
      <c r="AP4" s="13">
        <v>35</v>
      </c>
      <c r="AQ4" s="13">
        <v>36</v>
      </c>
      <c r="AR4" s="13">
        <v>37</v>
      </c>
      <c r="AS4" s="13">
        <v>38</v>
      </c>
      <c r="AT4" s="13">
        <v>39</v>
      </c>
      <c r="AU4" s="13">
        <v>40</v>
      </c>
      <c r="AV4" s="13">
        <v>41</v>
      </c>
      <c r="AW4" s="13">
        <v>42</v>
      </c>
      <c r="AX4" s="13">
        <v>43</v>
      </c>
      <c r="AY4" s="13">
        <v>44</v>
      </c>
      <c r="AZ4" s="13">
        <v>45</v>
      </c>
      <c r="BA4" s="13">
        <v>46</v>
      </c>
      <c r="BB4" s="13">
        <v>47</v>
      </c>
      <c r="BC4" s="13">
        <v>48</v>
      </c>
      <c r="BD4" s="13">
        <v>49</v>
      </c>
      <c r="BE4" s="13">
        <v>50</v>
      </c>
      <c r="BF4" s="13">
        <v>51</v>
      </c>
      <c r="BG4" s="13">
        <v>52</v>
      </c>
      <c r="BH4" s="13">
        <v>53</v>
      </c>
      <c r="BI4" s="13">
        <v>54</v>
      </c>
      <c r="BJ4" s="13">
        <v>55</v>
      </c>
      <c r="BK4" s="13">
        <v>56</v>
      </c>
      <c r="BL4" s="13">
        <v>57</v>
      </c>
      <c r="BM4" s="13">
        <v>58</v>
      </c>
      <c r="BN4" s="13">
        <v>59</v>
      </c>
      <c r="BO4" s="13">
        <v>60</v>
      </c>
    </row>
    <row r="5" spans="1:67" ht="30" customHeight="1" x14ac:dyDescent="0.35">
      <c r="A5" s="132" t="e">
        <f>#REF!</f>
        <v>#REF!</v>
      </c>
      <c r="B5" s="35" t="s">
        <v>58</v>
      </c>
      <c r="C5" s="32">
        <v>1</v>
      </c>
      <c r="D5" s="32">
        <v>25</v>
      </c>
      <c r="E5" s="16"/>
      <c r="F5" s="16"/>
      <c r="G5" s="17">
        <v>0</v>
      </c>
    </row>
    <row r="6" spans="1:67" ht="30" customHeight="1" x14ac:dyDescent="0.35">
      <c r="A6" s="132"/>
      <c r="B6" s="31" t="s">
        <v>208</v>
      </c>
      <c r="C6" s="16">
        <v>1</v>
      </c>
      <c r="D6" s="16" t="e">
        <f>#REF!</f>
        <v>#REF!</v>
      </c>
      <c r="E6" s="16"/>
      <c r="F6" s="16"/>
      <c r="G6" s="17">
        <v>1</v>
      </c>
    </row>
    <row r="7" spans="1:67" ht="30" customHeight="1" x14ac:dyDescent="0.35">
      <c r="A7" s="132"/>
      <c r="B7" s="31" t="e">
        <f>#REF!</f>
        <v>#REF!</v>
      </c>
      <c r="C7" s="16">
        <v>1</v>
      </c>
      <c r="D7" s="16" t="e">
        <f>#REF!</f>
        <v>#REF!</v>
      </c>
      <c r="E7" s="16"/>
      <c r="F7" s="16"/>
      <c r="G7" s="17">
        <v>0.35</v>
      </c>
    </row>
    <row r="8" spans="1:67" ht="30" customHeight="1" x14ac:dyDescent="0.35">
      <c r="A8" s="132"/>
      <c r="B8" s="31" t="e">
        <f>#REF!</f>
        <v>#REF!</v>
      </c>
      <c r="C8" s="16">
        <v>2</v>
      </c>
      <c r="D8" s="16" t="e">
        <f>#REF!</f>
        <v>#REF!</v>
      </c>
      <c r="E8" s="16"/>
      <c r="F8" s="16"/>
      <c r="G8" s="17">
        <v>0.1</v>
      </c>
    </row>
    <row r="9" spans="1:67" ht="30" customHeight="1" x14ac:dyDescent="0.35">
      <c r="A9" s="132"/>
      <c r="B9" s="31" t="e">
        <f>#REF!</f>
        <v>#REF!</v>
      </c>
      <c r="C9" s="16">
        <v>2</v>
      </c>
      <c r="D9" s="16" t="e">
        <f>#REF!</f>
        <v>#REF!</v>
      </c>
      <c r="E9" s="16"/>
      <c r="F9" s="16"/>
      <c r="G9" s="17">
        <v>0.85</v>
      </c>
    </row>
    <row r="10" spans="1:67" ht="30" customHeight="1" x14ac:dyDescent="0.35">
      <c r="A10" s="132"/>
      <c r="B10" s="31" t="e">
        <f>#REF!</f>
        <v>#REF!</v>
      </c>
      <c r="C10" s="16">
        <v>3</v>
      </c>
      <c r="D10" s="16" t="e">
        <f>#REF!</f>
        <v>#REF!</v>
      </c>
      <c r="E10" s="16"/>
      <c r="F10" s="16"/>
      <c r="G10" s="17">
        <v>0.85</v>
      </c>
    </row>
    <row r="11" spans="1:67" ht="30" customHeight="1" x14ac:dyDescent="0.35">
      <c r="A11" s="132"/>
      <c r="B11" s="31" t="e">
        <f>#REF!</f>
        <v>#REF!</v>
      </c>
      <c r="C11" s="16">
        <v>3</v>
      </c>
      <c r="D11" s="16" t="e">
        <f>#REF!</f>
        <v>#REF!</v>
      </c>
      <c r="E11" s="16"/>
      <c r="F11" s="16"/>
      <c r="G11" s="17">
        <v>0.5</v>
      </c>
    </row>
    <row r="12" spans="1:67" ht="30" customHeight="1" x14ac:dyDescent="0.35">
      <c r="A12" s="132"/>
      <c r="B12" s="31" t="e">
        <f>#REF!</f>
        <v>#REF!</v>
      </c>
      <c r="C12" s="16">
        <v>4</v>
      </c>
      <c r="D12" s="16" t="e">
        <f>#REF!</f>
        <v>#REF!</v>
      </c>
      <c r="E12" s="16"/>
      <c r="F12" s="16"/>
      <c r="G12" s="17">
        <v>0.6</v>
      </c>
    </row>
    <row r="13" spans="1:67" ht="30" customHeight="1" x14ac:dyDescent="0.35">
      <c r="A13" s="132"/>
      <c r="B13" s="31" t="e">
        <f>#REF!</f>
        <v>#REF!</v>
      </c>
      <c r="C13" s="16">
        <v>4</v>
      </c>
      <c r="D13" s="16" t="e">
        <f>#REF!</f>
        <v>#REF!</v>
      </c>
      <c r="E13" s="16"/>
      <c r="F13" s="16"/>
      <c r="G13" s="17">
        <v>0.75</v>
      </c>
    </row>
    <row r="14" spans="1:67" ht="30" customHeight="1" x14ac:dyDescent="0.35">
      <c r="A14" s="113"/>
      <c r="B14" s="31" t="e">
        <f>#REF!</f>
        <v>#REF!</v>
      </c>
      <c r="C14" s="16">
        <v>5</v>
      </c>
      <c r="D14" s="16" t="e">
        <f>#REF!</f>
        <v>#REF!</v>
      </c>
      <c r="E14" s="16"/>
      <c r="F14" s="16"/>
      <c r="G14" s="17">
        <v>1</v>
      </c>
    </row>
    <row r="15" spans="1:67" ht="30" customHeight="1" x14ac:dyDescent="0.35">
      <c r="A15" s="111" t="e">
        <f>#REF!</f>
        <v>#REF!</v>
      </c>
      <c r="B15" s="33" t="s">
        <v>209</v>
      </c>
      <c r="C15" s="34">
        <v>4</v>
      </c>
      <c r="D15" s="34" t="e">
        <f>#REF!</f>
        <v>#REF!</v>
      </c>
      <c r="E15" s="16"/>
      <c r="F15" s="16"/>
      <c r="G15" s="17">
        <v>0.6</v>
      </c>
    </row>
    <row r="16" spans="1:67" ht="30" customHeight="1" x14ac:dyDescent="0.35">
      <c r="A16" s="112"/>
      <c r="B16" s="31" t="e">
        <f>#REF!</f>
        <v>#REF!</v>
      </c>
      <c r="C16" s="18">
        <v>2</v>
      </c>
      <c r="D16" s="16" t="e">
        <f>#REF!</f>
        <v>#REF!</v>
      </c>
      <c r="E16" s="16"/>
      <c r="F16" s="16"/>
      <c r="G16" s="17">
        <v>0</v>
      </c>
    </row>
    <row r="17" spans="1:7" ht="30" customHeight="1" x14ac:dyDescent="0.35">
      <c r="A17" s="112"/>
      <c r="B17" s="31" t="e">
        <f>#REF!</f>
        <v>#REF!</v>
      </c>
      <c r="C17" s="16">
        <v>2</v>
      </c>
      <c r="D17" s="16" t="e">
        <f>#REF!</f>
        <v>#REF!</v>
      </c>
      <c r="E17" s="16"/>
      <c r="F17" s="16"/>
      <c r="G17" s="17">
        <v>0.5</v>
      </c>
    </row>
    <row r="18" spans="1:7" ht="30" customHeight="1" x14ac:dyDescent="0.35">
      <c r="A18" s="112"/>
      <c r="B18" s="33" t="e">
        <f>#REF!</f>
        <v>#REF!</v>
      </c>
      <c r="C18" s="34">
        <v>3</v>
      </c>
      <c r="D18" s="34" t="e">
        <f>#REF!</f>
        <v>#REF!</v>
      </c>
      <c r="E18" s="16"/>
      <c r="F18" s="16"/>
      <c r="G18" s="17">
        <v>0</v>
      </c>
    </row>
    <row r="19" spans="1:7" ht="30" customHeight="1" x14ac:dyDescent="0.35">
      <c r="A19" s="112"/>
      <c r="B19" s="36" t="e">
        <f>#REF!</f>
        <v>#REF!</v>
      </c>
      <c r="C19" s="37">
        <v>5</v>
      </c>
      <c r="D19" s="16" t="e">
        <f>#REF!</f>
        <v>#REF!</v>
      </c>
      <c r="E19" s="16"/>
      <c r="F19" s="16"/>
      <c r="G19" s="17"/>
    </row>
    <row r="20" spans="1:7" ht="30" customHeight="1" x14ac:dyDescent="0.35">
      <c r="A20" s="112"/>
      <c r="B20" s="36" t="e">
        <f>#REF!</f>
        <v>#REF!</v>
      </c>
      <c r="C20" s="37">
        <v>6</v>
      </c>
      <c r="D20" s="16" t="e">
        <f>#REF!</f>
        <v>#REF!</v>
      </c>
      <c r="E20" s="16"/>
      <c r="F20" s="16"/>
      <c r="G20" s="17"/>
    </row>
    <row r="21" spans="1:7" ht="30" customHeight="1" x14ac:dyDescent="0.35">
      <c r="A21" s="112"/>
      <c r="B21" s="31" t="e">
        <f>#REF!</f>
        <v>#REF!</v>
      </c>
      <c r="C21" s="16">
        <v>6</v>
      </c>
      <c r="D21" s="16" t="e">
        <f>#REF!</f>
        <v>#REF!</v>
      </c>
      <c r="E21" s="16"/>
      <c r="F21" s="16"/>
      <c r="G21" s="17"/>
    </row>
    <row r="22" spans="1:7" ht="30" customHeight="1" x14ac:dyDescent="0.35">
      <c r="A22" s="112"/>
      <c r="B22" s="31" t="e">
        <f>#REF!</f>
        <v>#REF!</v>
      </c>
      <c r="C22" s="16">
        <v>7</v>
      </c>
      <c r="D22" s="16" t="e">
        <f>#REF!</f>
        <v>#REF!</v>
      </c>
      <c r="E22" s="16"/>
      <c r="F22" s="16"/>
      <c r="G22" s="17"/>
    </row>
    <row r="23" spans="1:7" ht="30" customHeight="1" x14ac:dyDescent="0.35">
      <c r="A23" s="112"/>
      <c r="B23" s="31" t="e">
        <f>#REF!</f>
        <v>#REF!</v>
      </c>
      <c r="C23" s="16">
        <v>7</v>
      </c>
      <c r="D23" s="16" t="e">
        <f>#REF!</f>
        <v>#REF!</v>
      </c>
      <c r="E23" s="16"/>
      <c r="F23" s="16"/>
      <c r="G23" s="17">
        <v>0.01</v>
      </c>
    </row>
    <row r="24" spans="1:7" ht="30" customHeight="1" x14ac:dyDescent="0.35">
      <c r="A24" s="112"/>
      <c r="B24" s="31" t="e">
        <f>#REF!</f>
        <v>#REF!</v>
      </c>
      <c r="C24" s="16">
        <v>8</v>
      </c>
      <c r="D24" s="16" t="e">
        <f>#REF!</f>
        <v>#REF!</v>
      </c>
      <c r="E24" s="16"/>
      <c r="F24" s="16"/>
      <c r="G24" s="17">
        <v>0.8</v>
      </c>
    </row>
    <row r="25" spans="1:7" ht="30" customHeight="1" x14ac:dyDescent="0.35">
      <c r="A25" s="112"/>
      <c r="B25" s="31" t="e">
        <f>#REF!</f>
        <v>#REF!</v>
      </c>
      <c r="C25" s="16">
        <v>9</v>
      </c>
      <c r="D25" s="16" t="e">
        <f>#REF!</f>
        <v>#REF!</v>
      </c>
      <c r="E25" s="16"/>
      <c r="F25" s="16"/>
      <c r="G25" s="17">
        <v>0</v>
      </c>
    </row>
    <row r="26" spans="1:7" ht="30" customHeight="1" x14ac:dyDescent="0.35">
      <c r="A26" s="112"/>
      <c r="B26" s="31" t="e">
        <f>#REF!</f>
        <v>#REF!</v>
      </c>
      <c r="C26" s="16">
        <v>12</v>
      </c>
      <c r="D26" s="16" t="e">
        <f>#REF!</f>
        <v>#REF!</v>
      </c>
      <c r="E26" s="16"/>
      <c r="F26" s="16"/>
      <c r="G26" s="17">
        <v>0</v>
      </c>
    </row>
    <row r="27" spans="1:7" ht="30" customHeight="1" x14ac:dyDescent="0.35">
      <c r="A27" s="112"/>
      <c r="B27" s="31" t="e">
        <f>#REF!</f>
        <v>#REF!</v>
      </c>
      <c r="C27" s="16">
        <v>13</v>
      </c>
      <c r="D27" s="16" t="e">
        <f>#REF!</f>
        <v>#REF!</v>
      </c>
      <c r="E27" s="16"/>
      <c r="F27" s="16"/>
      <c r="G27" s="17">
        <v>0</v>
      </c>
    </row>
    <row r="28" spans="1:7" ht="30" customHeight="1" x14ac:dyDescent="0.35">
      <c r="A28" s="113"/>
      <c r="B28" s="31" t="e">
        <f>#REF!</f>
        <v>#REF!</v>
      </c>
      <c r="C28" s="16">
        <v>23</v>
      </c>
      <c r="D28" s="16" t="e">
        <f>#REF!</f>
        <v>#REF!</v>
      </c>
      <c r="E28" s="16"/>
      <c r="F28" s="16"/>
      <c r="G28" s="17">
        <v>0</v>
      </c>
    </row>
    <row r="29" spans="1:7" ht="41.4" customHeight="1" x14ac:dyDescent="0.35">
      <c r="A29" s="111" t="e">
        <f>#REF!</f>
        <v>#REF!</v>
      </c>
      <c r="B29" s="33" t="e">
        <f>#REF!</f>
        <v>#REF!</v>
      </c>
      <c r="C29" s="34">
        <v>14</v>
      </c>
      <c r="D29" s="34" t="e">
        <f>#REF!</f>
        <v>#REF!</v>
      </c>
      <c r="E29" s="16"/>
      <c r="F29" s="16"/>
      <c r="G29" s="17">
        <v>0.44</v>
      </c>
    </row>
    <row r="30" spans="1:7" ht="39.65" customHeight="1" x14ac:dyDescent="0.35">
      <c r="A30" s="112"/>
      <c r="B30" s="31" t="e">
        <f>#REF!</f>
        <v>#REF!</v>
      </c>
      <c r="C30" s="16">
        <v>16</v>
      </c>
      <c r="D30" s="16" t="e">
        <f>#REF!</f>
        <v>#REF!</v>
      </c>
      <c r="E30" s="16"/>
      <c r="F30" s="16"/>
      <c r="G30" s="17">
        <v>0</v>
      </c>
    </row>
    <row r="31" spans="1:7" ht="35.4" customHeight="1" x14ac:dyDescent="0.35">
      <c r="A31" s="113"/>
      <c r="B31" s="31" t="e">
        <f>#REF!</f>
        <v>#REF!</v>
      </c>
      <c r="C31" s="16">
        <v>17</v>
      </c>
      <c r="D31" s="16" t="e">
        <f>#REF!</f>
        <v>#REF!</v>
      </c>
      <c r="E31" s="16"/>
      <c r="F31" s="16"/>
      <c r="G31" s="17">
        <v>0.12</v>
      </c>
    </row>
    <row r="32" spans="1:7" ht="66" customHeight="1" x14ac:dyDescent="0.35">
      <c r="A32" s="111" t="e">
        <f>#REF!</f>
        <v>#REF!</v>
      </c>
      <c r="B32" s="33" t="e">
        <f>#REF!</f>
        <v>#REF!</v>
      </c>
      <c r="C32" s="34">
        <v>18</v>
      </c>
      <c r="D32" s="34" t="e">
        <f>#REF!</f>
        <v>#REF!</v>
      </c>
      <c r="E32" s="16"/>
      <c r="F32" s="16"/>
      <c r="G32" s="17">
        <v>0.05</v>
      </c>
    </row>
    <row r="33" spans="1:7" ht="68" customHeight="1" x14ac:dyDescent="0.35">
      <c r="A33" s="113"/>
      <c r="B33" s="31" t="e">
        <f>#REF!</f>
        <v>#REF!</v>
      </c>
      <c r="C33" s="16">
        <v>20</v>
      </c>
      <c r="D33" s="16" t="e">
        <f>#REF!</f>
        <v>#REF!</v>
      </c>
      <c r="E33" s="16"/>
      <c r="F33" s="16"/>
      <c r="G33" s="17">
        <v>0</v>
      </c>
    </row>
    <row r="34" spans="1:7" ht="30" customHeight="1" x14ac:dyDescent="0.35">
      <c r="A34" s="111" t="e">
        <f>#REF!</f>
        <v>#REF!</v>
      </c>
      <c r="B34" s="33" t="e">
        <f>#REF!</f>
        <v>#REF!</v>
      </c>
      <c r="C34" s="34">
        <v>21</v>
      </c>
      <c r="D34" s="34" t="e">
        <f>#REF!</f>
        <v>#REF!</v>
      </c>
      <c r="E34" s="16"/>
      <c r="F34" s="16"/>
      <c r="G34" s="17">
        <v>0.5</v>
      </c>
    </row>
    <row r="35" spans="1:7" ht="30" customHeight="1" x14ac:dyDescent="0.35">
      <c r="A35" s="112"/>
      <c r="B35" s="31" t="e">
        <f>#REF!</f>
        <v>#REF!</v>
      </c>
      <c r="C35" s="16">
        <v>23</v>
      </c>
      <c r="D35" s="16" t="e">
        <f>#REF!</f>
        <v>#REF!</v>
      </c>
      <c r="E35" s="16"/>
      <c r="F35" s="16"/>
      <c r="G35" s="17">
        <v>0.5</v>
      </c>
    </row>
    <row r="36" spans="1:7" ht="30" customHeight="1" x14ac:dyDescent="0.35">
      <c r="A36" s="113"/>
      <c r="B36" s="31" t="e">
        <f>#REF!</f>
        <v>#REF!</v>
      </c>
      <c r="C36" s="16">
        <v>24</v>
      </c>
      <c r="D36" s="16" t="e">
        <f>#REF!</f>
        <v>#REF!</v>
      </c>
      <c r="E36" s="16"/>
      <c r="F36" s="16"/>
      <c r="G36" s="17">
        <v>0.5</v>
      </c>
    </row>
    <row r="37" spans="1:7" ht="33" customHeight="1" x14ac:dyDescent="0.35">
      <c r="A37" s="38" t="e">
        <f>#REF!</f>
        <v>#REF!</v>
      </c>
      <c r="B37" s="33" t="e">
        <f>#REF!</f>
        <v>#REF!</v>
      </c>
      <c r="C37" s="34">
        <v>25</v>
      </c>
      <c r="D37" s="34" t="e">
        <f>#REF!</f>
        <v>#REF!</v>
      </c>
      <c r="E37" s="16"/>
      <c r="F37" s="16"/>
      <c r="G37" s="17">
        <v>0.5</v>
      </c>
    </row>
  </sheetData>
  <mergeCells count="17">
    <mergeCell ref="G3:G4"/>
    <mergeCell ref="B2:F2"/>
    <mergeCell ref="B3:B4"/>
    <mergeCell ref="C3:C4"/>
    <mergeCell ref="D3:D4"/>
    <mergeCell ref="E3:E4"/>
    <mergeCell ref="F3:F4"/>
    <mergeCell ref="AS2:BA2"/>
    <mergeCell ref="AI2:AQ2"/>
    <mergeCell ref="T2:AA2"/>
    <mergeCell ref="AC2:AG2"/>
    <mergeCell ref="K2:S2"/>
    <mergeCell ref="A34:A36"/>
    <mergeCell ref="A15:A28"/>
    <mergeCell ref="A5:A14"/>
    <mergeCell ref="A29:A31"/>
    <mergeCell ref="A32:A33"/>
  </mergeCells>
  <conditionalFormatting sqref="H5:BO37">
    <cfRule type="expression" dxfId="8" priority="1">
      <formula>Procent_wykonania</formula>
    </cfRule>
    <cfRule type="expression" dxfId="7" priority="3">
      <formula>Procent_wykonania_poza</formula>
    </cfRule>
    <cfRule type="expression" dxfId="6" priority="4">
      <formula>Rzeczywiste</formula>
    </cfRule>
    <cfRule type="expression" dxfId="5" priority="5">
      <formula>Rzeczywiste_poza</formula>
    </cfRule>
    <cfRule type="expression" dxfId="4" priority="6">
      <formula>Plan</formula>
    </cfRule>
    <cfRule type="expression" dxfId="3" priority="7">
      <formula>H$4=wybrany_okres</formula>
    </cfRule>
    <cfRule type="expression" dxfId="2" priority="9">
      <formula>MOD(COLUMN(),2)</formula>
    </cfRule>
    <cfRule type="expression" dxfId="1" priority="10">
      <formula>MOD(COLUMN(),2)=0</formula>
    </cfRule>
  </conditionalFormatting>
  <conditionalFormatting sqref="H4:BO4">
    <cfRule type="expression" dxfId="0" priority="8">
      <formula>H$4=wybrany_okres</formula>
    </cfRule>
  </conditionalFormatting>
  <dataValidations count="15">
    <dataValidation allowBlank="1" showInputMessage="1" showErrorMessage="1" prompt="Wybierz okres do wyróżnienia w komórce H2. Legenda wykresu znajduje się w komórkach od J2 do AI2" sqref="B2:F2" xr:uid="{00000000-0002-0000-0000-00000F000000}"/>
    <dataValidation allowBlank="1" showInputMessage="1" showErrorMessage="1" prompt="Tytuł projektu. Wprowadź nowy tytuł w tej komórce. Wyróżnij okres w komórce H2. Legenda wykresu znajduje się w komórkach od J2 do AI2" sqref="B1" xr:uid="{00000000-0002-0000-0000-00000E000000}"/>
    <dataValidation allowBlank="1" showInputMessage="1" showErrorMessage="1" prompt="Wprowadź procent wykonania projektu w kolumnie G, zaczynając od komórki G5" sqref="G3:G4" xr:uid="{00000000-0002-0000-0000-00000D000000}"/>
    <dataValidation allowBlank="1" showInputMessage="1" showErrorMessage="1" prompt="Wprowadź okres rzeczywistego czasu trwania w kolumnie F, zaczynając od komórki F5" sqref="F3:F4" xr:uid="{00000000-0002-0000-0000-00000C000000}"/>
    <dataValidation allowBlank="1" showInputMessage="1" showErrorMessage="1" prompt="Wprowadź okres rzeczywistego rozpoczęcia w kolumnie E, zaczynając od komórki E5" sqref="E3:E4" xr:uid="{00000000-0002-0000-0000-00000B000000}"/>
    <dataValidation allowBlank="1" showInputMessage="1" showErrorMessage="1" prompt="Wprowadź okres planowanego czasu trwania w kolumnie D, zaczynając od komórki D5" sqref="D3:D5" xr:uid="{00000000-0002-0000-0000-00000A000000}"/>
    <dataValidation allowBlank="1" showInputMessage="1" showErrorMessage="1" prompt="Wprowadź okres planowanego rozpoczęcia w kolumnie C, zaczynając od komórki C5" sqref="C3:C5" xr:uid="{00000000-0002-0000-0000-000009000000}"/>
    <dataValidation allowBlank="1" showInputMessage="1" showErrorMessage="1" prompt="Wprowadź działanie w kolumnie B, zaczynając od komórki B5_x000a_" sqref="B3:B5" xr:uid="{00000000-0002-0000-0000-000008000000}"/>
    <dataValidation allowBlank="1" showInputMessage="1" showErrorMessage="1" prompt="Okresy są rozmieszczone na wykresie od 1 do 60, zaczynając od komórki H4, do komórki BO4 " sqref="H3" xr:uid="{00000000-0002-0000-0000-000007000000}"/>
    <dataValidation allowBlank="1" showInputMessage="1" showErrorMessage="1" prompt="Ta komórka legendy wskazuje procent wykonania projektu poza planem" sqref="AR2" xr:uid="{00000000-0002-0000-0000-000006000000}"/>
    <dataValidation allowBlank="1" showInputMessage="1" showErrorMessage="1" prompt="Ta komórka legendy wskazuje rzeczywisty czas trwania poza planem" sqref="AH2" xr:uid="{00000000-0002-0000-0000-000005000000}"/>
    <dataValidation allowBlank="1" showInputMessage="1" showErrorMessage="1" prompt="Ta komórka legendy wskazuje procent wykonania projektu" sqref="AB2" xr:uid="{00000000-0002-0000-0000-000004000000}"/>
    <dataValidation allowBlank="1" showInputMessage="1" showErrorMessage="1" prompt="Ta komórka legendy wskazuje planowany czas trwania" sqref="J2" xr:uid="{00000000-0002-0000-0000-000002000000}"/>
    <dataValidation type="list" errorStyle="warning" allowBlank="1" showInputMessage="1" showErrorMessage="1" error="Wpisz wartość od 1 do 60 lub wybierz okres z listy: wybierz pozycję ANULUJ, a następnie naciśnij klawisze ALT+STRZAŁKA W DÓŁ i klawisz ENTER, aby wybrać wartość" prompt="Wprowadź okres z zakresu od 1 do 60 lub wybierz okres z listy. Naciśnij klawisze ALT+STRZAŁKA W DÓŁ, aby nawigować w obrębie listy, a następnie klawisz ENTER w celu wybrania wartości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W terminarzu projektu okresy są używane jako przedziały czasu. Rozpoczęcie = 1 to okres 1, a czas trwania = 5 oznacza, że projekt obejmuje 5 okresów, począwszy od okresu początkowego. Aby zaktualizować wykres, wprowadź dane, zaczynając w komórce B5" sqref="A1" xr:uid="{00000000-0002-0000-0000-000000000000}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1B6315CBAB3B48B20F87FDAD943F92" ma:contentTypeVersion="10" ma:contentTypeDescription="Utwórz nowy dokument." ma:contentTypeScope="" ma:versionID="2a315fcc0245bbef81e3ec39114e7379">
  <xsd:schema xmlns:xsd="http://www.w3.org/2001/XMLSchema" xmlns:xs="http://www.w3.org/2001/XMLSchema" xmlns:p="http://schemas.microsoft.com/office/2006/metadata/properties" xmlns:ns3="14ba27c2-430a-4668-aa8a-32c374b612dd" xmlns:ns4="a7e038e5-2d70-4b6f-9f28-7d37da8612e6" targetNamespace="http://schemas.microsoft.com/office/2006/metadata/properties" ma:root="true" ma:fieldsID="4fd8e4e09646186f2fbe2df0d617f82c" ns3:_="" ns4:_="">
    <xsd:import namespace="14ba27c2-430a-4668-aa8a-32c374b612dd"/>
    <xsd:import namespace="a7e038e5-2d70-4b6f-9f28-7d37da8612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a27c2-430a-4668-aa8a-32c374b61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038e5-2d70-4b6f-9f28-7d37da861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6F39C3-B0F7-4FA1-8AA5-146BA4F56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a27c2-430a-4668-aa8a-32c374b612dd"/>
    <ds:schemaRef ds:uri="a7e038e5-2d70-4b6f-9f28-7d37da861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805015-BD06-4673-BDD0-7E8C8454F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1EEB2-C41A-45F6-9B45-18A069DE316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Utworzenia i Utrzymanie Rejetru</vt:lpstr>
      <vt:lpstr>Harmonogram płatności WII</vt:lpstr>
      <vt:lpstr>Infrastruktura</vt:lpstr>
      <vt:lpstr>Założenia</vt:lpstr>
      <vt:lpstr>Słowniki</vt:lpstr>
      <vt:lpstr>Terminarz WI</vt:lpstr>
      <vt:lpstr>Terminarz WII</vt:lpstr>
      <vt:lpstr>'Terminarz WI'!Region_tytułu..BO60</vt:lpstr>
      <vt:lpstr>Region_tytułu..BO60</vt:lpstr>
      <vt:lpstr>'Terminarz WI'!Tytuły_wydruku</vt:lpstr>
      <vt:lpstr>Tytuły_wydruku</vt:lpstr>
      <vt:lpstr>'Terminarz WI'!wybrany_okres</vt:lpstr>
      <vt:lpstr>wybrany_okres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Struk Krzysztof</dc:creator>
  <cp:keywords/>
  <dc:description/>
  <cp:lastModifiedBy>Janus Tobiasz</cp:lastModifiedBy>
  <cp:revision/>
  <dcterms:created xsi:type="dcterms:W3CDTF">2021-08-24T11:54:11Z</dcterms:created>
  <dcterms:modified xsi:type="dcterms:W3CDTF">2022-01-21T14:17:42Z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0x010100981B6315CBAB3B48B20F87FDAD943F92</vt:lpwstr>
  </property>
</Properties>
</file>