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Nowa perspektywa po 2020\SzOP\SZOP z CST_11.2022\Do wysłania do IP\"/>
    </mc:Choice>
  </mc:AlternateContent>
  <xr:revisionPtr revIDLastSave="0" documentId="14_{CD00F4CD-7009-48E3-84AF-3405AD53D3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ne wyjściowe" sheetId="1" state="hidden" r:id="rId1"/>
    <sheet name="Tabela 1." sheetId="2" r:id="rId2"/>
    <sheet name="Tabela 2.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3" l="1"/>
  <c r="E174" i="2"/>
  <c r="G59" i="3"/>
  <c r="H59" i="3"/>
  <c r="E110" i="2" l="1"/>
  <c r="E97" i="2"/>
  <c r="F59" i="3" l="1"/>
  <c r="E167" i="2" l="1"/>
  <c r="E168" i="2"/>
  <c r="E166" i="2"/>
  <c r="E149" i="2"/>
  <c r="E150" i="2"/>
  <c r="E148" i="2"/>
  <c r="E14" i="2"/>
  <c r="E15" i="2"/>
  <c r="E13" i="2"/>
  <c r="E5" i="2"/>
  <c r="E6" i="2"/>
  <c r="E7" i="2"/>
  <c r="E175" i="2" l="1"/>
  <c r="F175" i="2"/>
  <c r="G175" i="2"/>
  <c r="H175" i="2"/>
  <c r="I175" i="2"/>
  <c r="J175" i="2"/>
  <c r="K175" i="2"/>
  <c r="E176" i="2"/>
  <c r="F176" i="2"/>
  <c r="G176" i="2"/>
  <c r="H176" i="2"/>
  <c r="I176" i="2"/>
  <c r="J176" i="2"/>
  <c r="K176" i="2"/>
  <c r="F177" i="2"/>
  <c r="G177" i="2"/>
  <c r="H177" i="2"/>
  <c r="I177" i="2"/>
  <c r="J177" i="2"/>
  <c r="K177" i="2"/>
  <c r="F174" i="2"/>
  <c r="G174" i="2"/>
  <c r="H174" i="2"/>
  <c r="I174" i="2"/>
  <c r="J174" i="2"/>
  <c r="K174" i="2"/>
  <c r="G170" i="2"/>
  <c r="G171" i="2"/>
  <c r="G172" i="2"/>
  <c r="G166" i="2"/>
  <c r="G167" i="2"/>
  <c r="G168" i="2"/>
  <c r="G148" i="2"/>
  <c r="G149" i="2"/>
  <c r="G150" i="2"/>
  <c r="G98" i="2"/>
  <c r="G99" i="2"/>
  <c r="G100" i="2"/>
  <c r="G111" i="2"/>
  <c r="G112" i="2"/>
  <c r="G113" i="2"/>
  <c r="G115" i="2"/>
  <c r="G116" i="2"/>
  <c r="G117" i="2"/>
  <c r="G135" i="2"/>
  <c r="G136" i="2"/>
  <c r="G137" i="2"/>
  <c r="G143" i="2"/>
  <c r="G144" i="2"/>
  <c r="G145" i="2"/>
  <c r="F13" i="2"/>
  <c r="G29" i="2"/>
  <c r="G30" i="2"/>
  <c r="G31" i="2"/>
  <c r="G33" i="2"/>
  <c r="G34" i="2"/>
  <c r="G35" i="2"/>
  <c r="G45" i="2"/>
  <c r="G46" i="2"/>
  <c r="G47" i="2"/>
  <c r="G48" i="2"/>
  <c r="G53" i="2"/>
  <c r="G54" i="2"/>
  <c r="G55" i="2"/>
  <c r="G57" i="2"/>
  <c r="G58" i="2"/>
  <c r="G59" i="2"/>
  <c r="G69" i="2"/>
  <c r="G70" i="2"/>
  <c r="G71" i="2"/>
  <c r="G81" i="2"/>
  <c r="G82" i="2"/>
  <c r="G83" i="2"/>
  <c r="G85" i="2"/>
  <c r="G86" i="2"/>
  <c r="G87" i="2"/>
  <c r="G93" i="2"/>
  <c r="G94" i="2"/>
  <c r="G95" i="2"/>
  <c r="H17" i="2"/>
  <c r="G17" i="2" s="1"/>
  <c r="L9" i="2"/>
  <c r="L10" i="2"/>
  <c r="L11" i="2"/>
  <c r="G6" i="2"/>
  <c r="F6" i="2" s="1"/>
  <c r="L6" i="2" s="1"/>
  <c r="G7" i="2"/>
  <c r="G5" i="2"/>
  <c r="F5" i="2" s="1"/>
  <c r="L5" i="2" s="1"/>
  <c r="F9" i="2"/>
  <c r="F10" i="2"/>
  <c r="F11" i="2"/>
  <c r="G9" i="2"/>
  <c r="G10" i="2"/>
  <c r="G11" i="2"/>
  <c r="G12" i="2"/>
  <c r="G13" i="2"/>
  <c r="G14" i="2"/>
  <c r="G15" i="2"/>
  <c r="G8" i="2"/>
  <c r="F7" i="2"/>
  <c r="L7" i="2" s="1"/>
  <c r="K173" i="2" l="1"/>
  <c r="F166" i="2"/>
  <c r="L166" i="2" s="1"/>
  <c r="F167" i="2"/>
  <c r="L167" i="2" s="1"/>
  <c r="F168" i="2"/>
  <c r="L168" i="2" s="1"/>
  <c r="F170" i="2"/>
  <c r="L170" i="2" s="1"/>
  <c r="F171" i="2"/>
  <c r="L171" i="2" s="1"/>
  <c r="F172" i="2"/>
  <c r="L172" i="2" s="1"/>
  <c r="F148" i="2"/>
  <c r="L148" i="2" s="1"/>
  <c r="F149" i="2"/>
  <c r="L149" i="2" s="1"/>
  <c r="F150" i="2"/>
  <c r="L150" i="2" s="1"/>
  <c r="F143" i="2"/>
  <c r="L143" i="2" s="1"/>
  <c r="F144" i="2"/>
  <c r="L144" i="2" s="1"/>
  <c r="F145" i="2"/>
  <c r="L145" i="2" s="1"/>
  <c r="F135" i="2"/>
  <c r="L135" i="2" s="1"/>
  <c r="F136" i="2"/>
  <c r="L136" i="2" s="1"/>
  <c r="F137" i="2"/>
  <c r="L137" i="2" s="1"/>
  <c r="F111" i="2"/>
  <c r="L111" i="2" s="1"/>
  <c r="F112" i="2"/>
  <c r="L112" i="2" s="1"/>
  <c r="F113" i="2"/>
  <c r="L113" i="2" s="1"/>
  <c r="F115" i="2"/>
  <c r="L115" i="2" s="1"/>
  <c r="F116" i="2"/>
  <c r="L116" i="2" s="1"/>
  <c r="F117" i="2"/>
  <c r="L117" i="2" s="1"/>
  <c r="F98" i="2"/>
  <c r="L98" i="2" s="1"/>
  <c r="F99" i="2"/>
  <c r="L99" i="2" s="1"/>
  <c r="F100" i="2"/>
  <c r="L100" i="2" s="1"/>
  <c r="F85" i="2"/>
  <c r="L85" i="2" s="1"/>
  <c r="F86" i="2"/>
  <c r="L86" i="2" s="1"/>
  <c r="F87" i="2"/>
  <c r="L87" i="2" s="1"/>
  <c r="F93" i="2"/>
  <c r="L93" i="2" s="1"/>
  <c r="F94" i="2"/>
  <c r="L94" i="2" s="1"/>
  <c r="F95" i="2"/>
  <c r="L95" i="2" s="1"/>
  <c r="F81" i="2"/>
  <c r="L81" i="2" s="1"/>
  <c r="F82" i="2"/>
  <c r="L82" i="2" s="1"/>
  <c r="F83" i="2"/>
  <c r="L83" i="2" s="1"/>
  <c r="F57" i="2"/>
  <c r="L57" i="2" s="1"/>
  <c r="F58" i="2"/>
  <c r="L58" i="2" s="1"/>
  <c r="F59" i="2"/>
  <c r="L59" i="2" s="1"/>
  <c r="F69" i="2"/>
  <c r="L69" i="2" s="1"/>
  <c r="F70" i="2"/>
  <c r="L70" i="2" s="1"/>
  <c r="F71" i="2"/>
  <c r="L71" i="2" s="1"/>
  <c r="F53" i="2"/>
  <c r="L53" i="2" s="1"/>
  <c r="F54" i="2"/>
  <c r="L54" i="2" s="1"/>
  <c r="F55" i="2"/>
  <c r="L55" i="2" s="1"/>
  <c r="F29" i="2"/>
  <c r="L29" i="2" s="1"/>
  <c r="F30" i="2"/>
  <c r="L30" i="2" s="1"/>
  <c r="F31" i="2"/>
  <c r="L31" i="2" s="1"/>
  <c r="F14" i="2"/>
  <c r="F15" i="2"/>
  <c r="H173" i="2"/>
  <c r="G173" i="2" s="1"/>
  <c r="K47" i="2"/>
  <c r="F47" i="2" s="1"/>
  <c r="L47" i="2" s="1"/>
  <c r="K46" i="2"/>
  <c r="F46" i="2" s="1"/>
  <c r="L46" i="2" s="1"/>
  <c r="K45" i="2"/>
  <c r="F45" i="2" s="1"/>
  <c r="L45" i="2" s="1"/>
  <c r="F173" i="2" l="1"/>
  <c r="L173" i="2" s="1"/>
  <c r="K169" i="2"/>
  <c r="H169" i="2"/>
  <c r="G169" i="2" s="1"/>
  <c r="L15" i="2"/>
  <c r="L176" i="2" s="1"/>
  <c r="F169" i="2" l="1"/>
  <c r="K28" i="2"/>
  <c r="K26" i="2"/>
  <c r="E32" i="2"/>
  <c r="E84" i="2"/>
  <c r="M170" i="2"/>
  <c r="M171" i="2"/>
  <c r="M172" i="2"/>
  <c r="M173" i="2"/>
  <c r="E164" i="2"/>
  <c r="M149" i="2"/>
  <c r="K22" i="2"/>
  <c r="K23" i="2"/>
  <c r="K24" i="2"/>
  <c r="K25" i="2"/>
  <c r="K27" i="2"/>
  <c r="H25" i="2"/>
  <c r="H26" i="2"/>
  <c r="H27" i="2"/>
  <c r="E36" i="2"/>
  <c r="E105" i="2"/>
  <c r="E68" i="2"/>
  <c r="E142" i="2"/>
  <c r="E138" i="2"/>
  <c r="E134" i="2"/>
  <c r="E130" i="2"/>
  <c r="E126" i="2"/>
  <c r="E122" i="2"/>
  <c r="E109" i="2"/>
  <c r="E101" i="2"/>
  <c r="E96" i="2"/>
  <c r="E92" i="2"/>
  <c r="E80" i="2"/>
  <c r="E64" i="2"/>
  <c r="E60" i="2"/>
  <c r="E56" i="2"/>
  <c r="E52" i="2"/>
  <c r="E48" i="2"/>
  <c r="E44" i="2"/>
  <c r="E40" i="2"/>
  <c r="E28" i="2"/>
  <c r="E24" i="2"/>
  <c r="H139" i="2"/>
  <c r="G139" i="2" s="1"/>
  <c r="K139" i="2"/>
  <c r="H140" i="2"/>
  <c r="K140" i="2"/>
  <c r="H141" i="2"/>
  <c r="G141" i="2" s="1"/>
  <c r="K141" i="2"/>
  <c r="H123" i="2"/>
  <c r="G123" i="2" s="1"/>
  <c r="K123" i="2"/>
  <c r="H124" i="2"/>
  <c r="K124" i="2"/>
  <c r="H125" i="2"/>
  <c r="G125" i="2" s="1"/>
  <c r="K125" i="2"/>
  <c r="H127" i="2"/>
  <c r="G127" i="2" s="1"/>
  <c r="K127" i="2"/>
  <c r="H128" i="2"/>
  <c r="G128" i="2" s="1"/>
  <c r="K128" i="2"/>
  <c r="H129" i="2"/>
  <c r="K129" i="2"/>
  <c r="H131" i="2"/>
  <c r="G131" i="2" s="1"/>
  <c r="K131" i="2"/>
  <c r="H132" i="2"/>
  <c r="G132" i="2" s="1"/>
  <c r="K132" i="2"/>
  <c r="H133" i="2"/>
  <c r="G133" i="2" s="1"/>
  <c r="K133" i="2"/>
  <c r="H119" i="2"/>
  <c r="K119" i="2"/>
  <c r="H120" i="2"/>
  <c r="G120" i="2" s="1"/>
  <c r="K120" i="2"/>
  <c r="H121" i="2"/>
  <c r="G121" i="2" s="1"/>
  <c r="K121" i="2"/>
  <c r="H102" i="2"/>
  <c r="G102" i="2" s="1"/>
  <c r="K102" i="2"/>
  <c r="H103" i="2"/>
  <c r="G103" i="2" s="1"/>
  <c r="K103" i="2"/>
  <c r="H104" i="2"/>
  <c r="G104" i="2" s="1"/>
  <c r="K104" i="2"/>
  <c r="H106" i="2"/>
  <c r="G106" i="2" s="1"/>
  <c r="K106" i="2"/>
  <c r="H107" i="2"/>
  <c r="K107" i="2"/>
  <c r="H108" i="2"/>
  <c r="G108" i="2" s="1"/>
  <c r="K108" i="2"/>
  <c r="K33" i="2"/>
  <c r="F33" i="2" s="1"/>
  <c r="L33" i="2" s="1"/>
  <c r="K34" i="2"/>
  <c r="F34" i="2" s="1"/>
  <c r="L34" i="2" s="1"/>
  <c r="K35" i="2"/>
  <c r="F35" i="2" s="1"/>
  <c r="L35" i="2" s="1"/>
  <c r="H37" i="2"/>
  <c r="K37" i="2"/>
  <c r="H38" i="2"/>
  <c r="G38" i="2" s="1"/>
  <c r="K38" i="2"/>
  <c r="H39" i="2"/>
  <c r="G39" i="2" s="1"/>
  <c r="K39" i="2"/>
  <c r="H41" i="2"/>
  <c r="G41" i="2" s="1"/>
  <c r="K41" i="2"/>
  <c r="H42" i="2"/>
  <c r="K42" i="2"/>
  <c r="H43" i="2"/>
  <c r="G43" i="2" s="1"/>
  <c r="K43" i="2"/>
  <c r="H49" i="2"/>
  <c r="H50" i="2"/>
  <c r="H51" i="2"/>
  <c r="H61" i="2"/>
  <c r="G61" i="2" s="1"/>
  <c r="K61" i="2"/>
  <c r="H62" i="2"/>
  <c r="G62" i="2" s="1"/>
  <c r="K62" i="2"/>
  <c r="H63" i="2"/>
  <c r="G63" i="2" s="1"/>
  <c r="K63" i="2"/>
  <c r="H65" i="2"/>
  <c r="G65" i="2" s="1"/>
  <c r="K65" i="2"/>
  <c r="H66" i="2"/>
  <c r="G66" i="2" s="1"/>
  <c r="K66" i="2"/>
  <c r="H67" i="2"/>
  <c r="G67" i="2" s="1"/>
  <c r="K67" i="2"/>
  <c r="H73" i="2"/>
  <c r="G73" i="2" s="1"/>
  <c r="K73" i="2"/>
  <c r="H74" i="2"/>
  <c r="G74" i="2" s="1"/>
  <c r="K74" i="2"/>
  <c r="H75" i="2"/>
  <c r="G75" i="2" s="1"/>
  <c r="K75" i="2"/>
  <c r="H77" i="2"/>
  <c r="G77" i="2" s="1"/>
  <c r="K77" i="2"/>
  <c r="H78" i="2"/>
  <c r="G78" i="2" s="1"/>
  <c r="K78" i="2"/>
  <c r="H79" i="2"/>
  <c r="G79" i="2" s="1"/>
  <c r="K79" i="2"/>
  <c r="H89" i="2"/>
  <c r="G89" i="2" s="1"/>
  <c r="K89" i="2"/>
  <c r="H90" i="2"/>
  <c r="G90" i="2" s="1"/>
  <c r="K90" i="2"/>
  <c r="H91" i="2"/>
  <c r="K91" i="2"/>
  <c r="H21" i="2"/>
  <c r="G21" i="2" s="1"/>
  <c r="K21" i="2"/>
  <c r="H22" i="2"/>
  <c r="G22" i="2" s="1"/>
  <c r="H23" i="2"/>
  <c r="G23" i="2" s="1"/>
  <c r="K17" i="2"/>
  <c r="H18" i="2"/>
  <c r="K18" i="2"/>
  <c r="H19" i="2"/>
  <c r="G19" i="2" s="1"/>
  <c r="K19" i="2"/>
  <c r="E151" i="2"/>
  <c r="H161" i="2"/>
  <c r="G161" i="2" s="1"/>
  <c r="K161" i="2"/>
  <c r="H162" i="2"/>
  <c r="K162" i="2"/>
  <c r="H163" i="2"/>
  <c r="G163" i="2" s="1"/>
  <c r="K163" i="2"/>
  <c r="H152" i="2"/>
  <c r="G152" i="2" s="1"/>
  <c r="H153" i="2"/>
  <c r="G153" i="2" s="1"/>
  <c r="H154" i="2"/>
  <c r="G154" i="2" s="1"/>
  <c r="H156" i="2"/>
  <c r="G156" i="2" s="1"/>
  <c r="K156" i="2"/>
  <c r="H157" i="2"/>
  <c r="G157" i="2" s="1"/>
  <c r="K157" i="2"/>
  <c r="H158" i="2"/>
  <c r="G158" i="2" s="1"/>
  <c r="K158" i="2"/>
  <c r="H151" i="2"/>
  <c r="G151" i="2" s="1"/>
  <c r="K151" i="2"/>
  <c r="F162" i="2" l="1"/>
  <c r="L162" i="2" s="1"/>
  <c r="G162" i="2"/>
  <c r="F51" i="2"/>
  <c r="L51" i="2" s="1"/>
  <c r="G51" i="2"/>
  <c r="F50" i="2"/>
  <c r="L50" i="2" s="1"/>
  <c r="G50" i="2"/>
  <c r="F49" i="2"/>
  <c r="L49" i="2" s="1"/>
  <c r="G49" i="2"/>
  <c r="F91" i="2"/>
  <c r="L91" i="2" s="1"/>
  <c r="G91" i="2"/>
  <c r="F119" i="2"/>
  <c r="L119" i="2" s="1"/>
  <c r="G119" i="2"/>
  <c r="F129" i="2"/>
  <c r="L129" i="2" s="1"/>
  <c r="G129" i="2"/>
  <c r="F124" i="2"/>
  <c r="L124" i="2" s="1"/>
  <c r="M124" i="2" s="1"/>
  <c r="G124" i="2"/>
  <c r="F18" i="2"/>
  <c r="L18" i="2" s="1"/>
  <c r="G18" i="2"/>
  <c r="F27" i="2"/>
  <c r="L27" i="2" s="1"/>
  <c r="G27" i="2"/>
  <c r="F140" i="2"/>
  <c r="L140" i="2" s="1"/>
  <c r="M140" i="2" s="1"/>
  <c r="G140" i="2"/>
  <c r="F107" i="2"/>
  <c r="L107" i="2" s="1"/>
  <c r="G107" i="2"/>
  <c r="F26" i="2"/>
  <c r="L26" i="2" s="1"/>
  <c r="G26" i="2"/>
  <c r="F42" i="2"/>
  <c r="L42" i="2" s="1"/>
  <c r="G42" i="2"/>
  <c r="F37" i="2"/>
  <c r="L37" i="2" s="1"/>
  <c r="G37" i="2"/>
  <c r="F25" i="2"/>
  <c r="L25" i="2" s="1"/>
  <c r="G25" i="2"/>
  <c r="F158" i="2"/>
  <c r="L158" i="2" s="1"/>
  <c r="F77" i="2"/>
  <c r="L77" i="2" s="1"/>
  <c r="F121" i="2"/>
  <c r="L121" i="2" s="1"/>
  <c r="F132" i="2"/>
  <c r="F127" i="2"/>
  <c r="F163" i="2"/>
  <c r="L163" i="2" s="1"/>
  <c r="F21" i="2"/>
  <c r="L21" i="2" s="1"/>
  <c r="F43" i="2"/>
  <c r="L43" i="2" s="1"/>
  <c r="F38" i="2"/>
  <c r="L38" i="2" s="1"/>
  <c r="F108" i="2"/>
  <c r="L108" i="2" s="1"/>
  <c r="F19" i="2"/>
  <c r="L19" i="2" s="1"/>
  <c r="F161" i="2"/>
  <c r="F17" i="2"/>
  <c r="L17" i="2" s="1"/>
  <c r="F90" i="2"/>
  <c r="L90" i="2" s="1"/>
  <c r="F41" i="2"/>
  <c r="L41" i="2" s="1"/>
  <c r="F106" i="2"/>
  <c r="L106" i="2" s="1"/>
  <c r="F139" i="2"/>
  <c r="L139" i="2" s="1"/>
  <c r="M139" i="2" s="1"/>
  <c r="F79" i="2"/>
  <c r="L79" i="2" s="1"/>
  <c r="F61" i="2"/>
  <c r="L61" i="2" s="1"/>
  <c r="F63" i="2"/>
  <c r="L63" i="2" s="1"/>
  <c r="F66" i="2"/>
  <c r="L66" i="2" s="1"/>
  <c r="F74" i="2"/>
  <c r="L74" i="2" s="1"/>
  <c r="F103" i="2"/>
  <c r="L103" i="2" s="1"/>
  <c r="F153" i="2"/>
  <c r="F78" i="2"/>
  <c r="L78" i="2" s="1"/>
  <c r="F133" i="2"/>
  <c r="F128" i="2"/>
  <c r="L128" i="2" s="1"/>
  <c r="M128" i="2" s="1"/>
  <c r="F123" i="2"/>
  <c r="F152" i="2"/>
  <c r="F22" i="2"/>
  <c r="L22" i="2" s="1"/>
  <c r="F89" i="2"/>
  <c r="L89" i="2" s="1"/>
  <c r="F39" i="2"/>
  <c r="L39" i="2" s="1"/>
  <c r="F104" i="2"/>
  <c r="L104" i="2" s="1"/>
  <c r="F154" i="2"/>
  <c r="F151" i="2"/>
  <c r="L151" i="2" s="1"/>
  <c r="M151" i="2" s="1"/>
  <c r="F65" i="2"/>
  <c r="L65" i="2" s="1"/>
  <c r="F141" i="2"/>
  <c r="F23" i="2"/>
  <c r="L23" i="2" s="1"/>
  <c r="F73" i="2"/>
  <c r="L73" i="2" s="1"/>
  <c r="F157" i="2"/>
  <c r="F75" i="2"/>
  <c r="L75" i="2" s="1"/>
  <c r="F67" i="2"/>
  <c r="L67" i="2" s="1"/>
  <c r="F62" i="2"/>
  <c r="L62" i="2" s="1"/>
  <c r="F120" i="2"/>
  <c r="F131" i="2"/>
  <c r="L131" i="2" s="1"/>
  <c r="M131" i="2" s="1"/>
  <c r="F125" i="2"/>
  <c r="F102" i="2"/>
  <c r="L102" i="2" s="1"/>
  <c r="F156" i="2"/>
  <c r="M129" i="2"/>
  <c r="M163" i="2"/>
  <c r="M136" i="2"/>
  <c r="H101" i="2"/>
  <c r="G101" i="2" s="1"/>
  <c r="M162" i="2"/>
  <c r="E159" i="2"/>
  <c r="H32" i="2"/>
  <c r="G32" i="2" s="1"/>
  <c r="M137" i="2"/>
  <c r="M145" i="2"/>
  <c r="M112" i="2"/>
  <c r="M158" i="2"/>
  <c r="E88" i="2"/>
  <c r="K72" i="2"/>
  <c r="K52" i="2"/>
  <c r="H130" i="2"/>
  <c r="G130" i="2" s="1"/>
  <c r="E118" i="2"/>
  <c r="E114" i="2"/>
  <c r="E76" i="2"/>
  <c r="E72" i="2"/>
  <c r="E146" i="2"/>
  <c r="H72" i="2"/>
  <c r="G72" i="2" s="1"/>
  <c r="H84" i="2"/>
  <c r="G84" i="2" s="1"/>
  <c r="H80" i="2"/>
  <c r="G80" i="2" s="1"/>
  <c r="H52" i="2"/>
  <c r="G52" i="2" s="1"/>
  <c r="H24" i="2"/>
  <c r="G24" i="2" s="1"/>
  <c r="H96" i="2"/>
  <c r="G96" i="2" s="1"/>
  <c r="K159" i="2"/>
  <c r="K122" i="2"/>
  <c r="H138" i="2"/>
  <c r="G138" i="2" s="1"/>
  <c r="H68" i="2"/>
  <c r="G68" i="2" s="1"/>
  <c r="H44" i="2"/>
  <c r="G44" i="2" s="1"/>
  <c r="K92" i="2"/>
  <c r="H64" i="2"/>
  <c r="G64" i="2" s="1"/>
  <c r="K64" i="2"/>
  <c r="K40" i="2"/>
  <c r="K36" i="2"/>
  <c r="K105" i="2"/>
  <c r="H164" i="2"/>
  <c r="G164" i="2" s="1"/>
  <c r="K56" i="2"/>
  <c r="H92" i="2"/>
  <c r="G92" i="2" s="1"/>
  <c r="H88" i="2"/>
  <c r="G88" i="2" s="1"/>
  <c r="K68" i="2"/>
  <c r="H56" i="2"/>
  <c r="G56" i="2" s="1"/>
  <c r="K44" i="2"/>
  <c r="H60" i="2"/>
  <c r="G60" i="2" s="1"/>
  <c r="H126" i="2"/>
  <c r="G126" i="2" s="1"/>
  <c r="K138" i="2"/>
  <c r="K84" i="2"/>
  <c r="K80" i="2"/>
  <c r="M116" i="2"/>
  <c r="K134" i="2"/>
  <c r="K96" i="2"/>
  <c r="H114" i="2"/>
  <c r="G114" i="2" s="1"/>
  <c r="H134" i="2"/>
  <c r="G134" i="2" s="1"/>
  <c r="H146" i="2"/>
  <c r="G146" i="2" s="1"/>
  <c r="H142" i="2"/>
  <c r="G142" i="2" s="1"/>
  <c r="H109" i="2"/>
  <c r="G109" i="2" s="1"/>
  <c r="H28" i="2"/>
  <c r="G28" i="2" s="1"/>
  <c r="K76" i="2"/>
  <c r="H20" i="2"/>
  <c r="G20" i="2" s="1"/>
  <c r="K88" i="2"/>
  <c r="M117" i="2"/>
  <c r="H155" i="2"/>
  <c r="G155" i="2" s="1"/>
  <c r="K118" i="2"/>
  <c r="M144" i="2"/>
  <c r="K155" i="2"/>
  <c r="K164" i="2"/>
  <c r="K165" i="2" s="1"/>
  <c r="H76" i="2"/>
  <c r="G76" i="2" s="1"/>
  <c r="K114" i="2"/>
  <c r="K20" i="2"/>
  <c r="H40" i="2"/>
  <c r="G40" i="2" s="1"/>
  <c r="K101" i="2"/>
  <c r="H105" i="2"/>
  <c r="G105" i="2" s="1"/>
  <c r="H118" i="2"/>
  <c r="G118" i="2" s="1"/>
  <c r="K126" i="2"/>
  <c r="K142" i="2"/>
  <c r="H122" i="2"/>
  <c r="G122" i="2" s="1"/>
  <c r="K146" i="2"/>
  <c r="E155" i="2"/>
  <c r="H159" i="2"/>
  <c r="G159" i="2" s="1"/>
  <c r="K109" i="2"/>
  <c r="K130" i="2"/>
  <c r="E169" i="2"/>
  <c r="L169" i="2" s="1"/>
  <c r="L161" i="2" l="1"/>
  <c r="M161" i="2" s="1"/>
  <c r="L154" i="2"/>
  <c r="M154" i="2" s="1"/>
  <c r="L133" i="2"/>
  <c r="M133" i="2" s="1"/>
  <c r="L120" i="2"/>
  <c r="L156" i="2"/>
  <c r="M156" i="2" s="1"/>
  <c r="L157" i="2"/>
  <c r="M157" i="2" s="1"/>
  <c r="L153" i="2"/>
  <c r="M153" i="2" s="1"/>
  <c r="L123" i="2"/>
  <c r="M123" i="2" s="1"/>
  <c r="L132" i="2"/>
  <c r="M132" i="2" s="1"/>
  <c r="L125" i="2"/>
  <c r="M125" i="2" s="1"/>
  <c r="L141" i="2"/>
  <c r="M141" i="2" s="1"/>
  <c r="L152" i="2"/>
  <c r="M152" i="2" s="1"/>
  <c r="M127" i="2"/>
  <c r="L127" i="2"/>
  <c r="F56" i="2"/>
  <c r="L56" i="2" s="1"/>
  <c r="F159" i="2"/>
  <c r="L159" i="2" s="1"/>
  <c r="M159" i="2" s="1"/>
  <c r="F88" i="2"/>
  <c r="L88" i="2" s="1"/>
  <c r="F142" i="2"/>
  <c r="L142" i="2" s="1"/>
  <c r="M142" i="2" s="1"/>
  <c r="F105" i="2"/>
  <c r="L105" i="2" s="1"/>
  <c r="F84" i="2"/>
  <c r="L84" i="2" s="1"/>
  <c r="F130" i="2"/>
  <c r="F44" i="2"/>
  <c r="L44" i="2" s="1"/>
  <c r="F80" i="2"/>
  <c r="L80" i="2" s="1"/>
  <c r="F118" i="2"/>
  <c r="L118" i="2" s="1"/>
  <c r="M118" i="2" s="1"/>
  <c r="F68" i="2"/>
  <c r="L68" i="2" s="1"/>
  <c r="F72" i="2"/>
  <c r="L72" i="2" s="1"/>
  <c r="F122" i="2"/>
  <c r="F52" i="2"/>
  <c r="L52" i="2" s="1"/>
  <c r="F40" i="2"/>
  <c r="L40" i="2" s="1"/>
  <c r="F109" i="2"/>
  <c r="L109" i="2" s="1"/>
  <c r="F138" i="2"/>
  <c r="F101" i="2"/>
  <c r="L101" i="2" s="1"/>
  <c r="F146" i="2"/>
  <c r="F92" i="2"/>
  <c r="L92" i="2" s="1"/>
  <c r="F28" i="2"/>
  <c r="L28" i="2" s="1"/>
  <c r="F155" i="2"/>
  <c r="L155" i="2" s="1"/>
  <c r="F134" i="2"/>
  <c r="F96" i="2"/>
  <c r="L96" i="2" s="1"/>
  <c r="F76" i="2"/>
  <c r="L76" i="2" s="1"/>
  <c r="F20" i="2"/>
  <c r="F114" i="2"/>
  <c r="L114" i="2" s="1"/>
  <c r="F126" i="2"/>
  <c r="H165" i="2"/>
  <c r="F164" i="2"/>
  <c r="F64" i="2"/>
  <c r="L64" i="2" s="1"/>
  <c r="F24" i="2"/>
  <c r="L24" i="2" s="1"/>
  <c r="K160" i="2"/>
  <c r="K147" i="2"/>
  <c r="H147" i="2"/>
  <c r="M135" i="2"/>
  <c r="E147" i="2"/>
  <c r="K110" i="2"/>
  <c r="H110" i="2"/>
  <c r="G110" i="2" s="1"/>
  <c r="M121" i="2"/>
  <c r="M143" i="2"/>
  <c r="E160" i="2"/>
  <c r="E165" i="2"/>
  <c r="H160" i="2"/>
  <c r="G160" i="2" s="1"/>
  <c r="M113" i="2"/>
  <c r="M150" i="2"/>
  <c r="L164" i="2" l="1"/>
  <c r="M164" i="2" s="1"/>
  <c r="L138" i="2"/>
  <c r="M138" i="2" s="1"/>
  <c r="M120" i="2"/>
  <c r="L146" i="2"/>
  <c r="M146" i="2" s="1"/>
  <c r="F147" i="2"/>
  <c r="L147" i="2" s="1"/>
  <c r="G147" i="2"/>
  <c r="L134" i="2"/>
  <c r="M134" i="2" s="1"/>
  <c r="L130" i="2"/>
  <c r="M130" i="2" s="1"/>
  <c r="F165" i="2"/>
  <c r="L165" i="2" s="1"/>
  <c r="M165" i="2" s="1"/>
  <c r="G165" i="2"/>
  <c r="L122" i="2"/>
  <c r="M122" i="2" s="1"/>
  <c r="L126" i="2"/>
  <c r="M126" i="2" s="1"/>
  <c r="F110" i="2"/>
  <c r="L110" i="2" s="1"/>
  <c r="F160" i="2"/>
  <c r="L160" i="2" s="1"/>
  <c r="K48" i="2"/>
  <c r="F48" i="2" s="1"/>
  <c r="L48" i="2" s="1"/>
  <c r="H36" i="2"/>
  <c r="G36" i="2" s="1"/>
  <c r="M155" i="2"/>
  <c r="M114" i="2"/>
  <c r="F36" i="2" l="1"/>
  <c r="L36" i="2" s="1"/>
  <c r="M30" i="2"/>
  <c r="M82" i="2"/>
  <c r="M81" i="2"/>
  <c r="M103" i="2"/>
  <c r="M102" i="2"/>
  <c r="M62" i="2"/>
  <c r="M63" i="2"/>
  <c r="M42" i="2"/>
  <c r="M43" i="2"/>
  <c r="M66" i="2"/>
  <c r="M67" i="2"/>
  <c r="M94" i="2"/>
  <c r="M95" i="2"/>
  <c r="M34" i="2"/>
  <c r="M35" i="2"/>
  <c r="M39" i="2"/>
  <c r="M38" i="2"/>
  <c r="M107" i="2"/>
  <c r="M108" i="2"/>
  <c r="M22" i="2"/>
  <c r="M21" i="2"/>
  <c r="M70" i="2"/>
  <c r="M71" i="2"/>
  <c r="M98" i="2"/>
  <c r="M99" i="2"/>
  <c r="M75" i="2"/>
  <c r="M74" i="2"/>
  <c r="M87" i="2"/>
  <c r="M86" i="2"/>
  <c r="M90" i="2"/>
  <c r="M91" i="2"/>
  <c r="M51" i="2"/>
  <c r="M50" i="2"/>
  <c r="M27" i="2"/>
  <c r="M25" i="2"/>
  <c r="M54" i="2"/>
  <c r="M55" i="2"/>
  <c r="M79" i="2"/>
  <c r="M78" i="2"/>
  <c r="E20" i="2"/>
  <c r="L20" i="2" s="1"/>
  <c r="H16" i="2"/>
  <c r="G16" i="2" s="1"/>
  <c r="K16" i="2"/>
  <c r="E16" i="2"/>
  <c r="L13" i="2"/>
  <c r="L14" i="2"/>
  <c r="M15" i="2"/>
  <c r="K12" i="2"/>
  <c r="F12" i="2" s="1"/>
  <c r="E12" i="2"/>
  <c r="M11" i="2"/>
  <c r="M10" i="2"/>
  <c r="M9" i="2"/>
  <c r="M6" i="2"/>
  <c r="M7" i="2"/>
  <c r="M5" i="2"/>
  <c r="K8" i="2"/>
  <c r="F8" i="2" s="1"/>
  <c r="E8" i="2"/>
  <c r="M14" i="2" l="1"/>
  <c r="L175" i="2"/>
  <c r="M13" i="2"/>
  <c r="L174" i="2"/>
  <c r="M174" i="2" s="1"/>
  <c r="E177" i="2"/>
  <c r="F16" i="2"/>
  <c r="M58" i="2"/>
  <c r="M59" i="2"/>
  <c r="M80" i="2"/>
  <c r="M77" i="2"/>
  <c r="M72" i="2"/>
  <c r="M69" i="2"/>
  <c r="M84" i="2"/>
  <c r="M83" i="2"/>
  <c r="M52" i="2"/>
  <c r="M49" i="2"/>
  <c r="M76" i="2"/>
  <c r="M73" i="2"/>
  <c r="M36" i="2"/>
  <c r="M33" i="2"/>
  <c r="M106" i="2"/>
  <c r="M109" i="2"/>
  <c r="M28" i="2"/>
  <c r="M26" i="2"/>
  <c r="M40" i="2"/>
  <c r="M37" i="2"/>
  <c r="M68" i="2"/>
  <c r="M65" i="2"/>
  <c r="M56" i="2"/>
  <c r="M53" i="2"/>
  <c r="M44" i="2"/>
  <c r="M41" i="2"/>
  <c r="M88" i="2"/>
  <c r="M85" i="2"/>
  <c r="K60" i="2"/>
  <c r="F60" i="2" s="1"/>
  <c r="L60" i="2" s="1"/>
  <c r="M92" i="2"/>
  <c r="M89" i="2"/>
  <c r="M105" i="2"/>
  <c r="M104" i="2"/>
  <c r="M96" i="2"/>
  <c r="M93" i="2"/>
  <c r="M24" i="2"/>
  <c r="M23" i="2"/>
  <c r="M100" i="2"/>
  <c r="M64" i="2"/>
  <c r="M61" i="2"/>
  <c r="L12" i="2"/>
  <c r="M12" i="2" s="1"/>
  <c r="L16" i="2"/>
  <c r="M16" i="2" s="1"/>
  <c r="M60" i="2" l="1"/>
  <c r="M101" i="2"/>
  <c r="M57" i="2"/>
  <c r="L8" i="2" l="1"/>
  <c r="M8" i="2" l="1"/>
  <c r="L177" i="2"/>
  <c r="M115" i="2"/>
  <c r="M119" i="2"/>
  <c r="P25" i="1"/>
  <c r="M166" i="2" l="1"/>
  <c r="M168" i="2"/>
  <c r="M160" i="2"/>
  <c r="M110" i="2"/>
  <c r="M111" i="2"/>
  <c r="M147" i="2" l="1"/>
  <c r="M28" i="1"/>
  <c r="N28" i="1" s="1"/>
  <c r="M29" i="1"/>
  <c r="N29" i="1"/>
  <c r="K30" i="1"/>
  <c r="M27" i="1"/>
  <c r="N27" i="1" s="1"/>
  <c r="L30" i="1"/>
  <c r="M23" i="1"/>
  <c r="M7" i="1"/>
  <c r="M19" i="1" s="1"/>
  <c r="M8" i="1"/>
  <c r="M9" i="1"/>
  <c r="M10" i="1"/>
  <c r="R10" i="1" s="1"/>
  <c r="M11" i="1"/>
  <c r="M20" i="1" s="1"/>
  <c r="M12" i="1"/>
  <c r="M13" i="1"/>
  <c r="R13" i="1" s="1"/>
  <c r="M14" i="1"/>
  <c r="R14" i="1" s="1"/>
  <c r="M15" i="1"/>
  <c r="M16" i="1"/>
  <c r="M17" i="1"/>
  <c r="M6" i="1"/>
  <c r="N7" i="1"/>
  <c r="N8" i="1"/>
  <c r="N9" i="1"/>
  <c r="N10" i="1"/>
  <c r="N11" i="1"/>
  <c r="N12" i="1"/>
  <c r="N13" i="1"/>
  <c r="N14" i="1"/>
  <c r="N15" i="1"/>
  <c r="N16" i="1"/>
  <c r="N17" i="1"/>
  <c r="N6" i="1"/>
  <c r="R16" i="1"/>
  <c r="R15" i="1"/>
  <c r="R12" i="1"/>
  <c r="R11" i="1"/>
  <c r="R9" i="1"/>
  <c r="P20" i="1"/>
  <c r="O20" i="1"/>
  <c r="L20" i="1"/>
  <c r="P19" i="1"/>
  <c r="O19" i="1"/>
  <c r="L19" i="1"/>
  <c r="O18" i="1"/>
  <c r="M18" i="1"/>
  <c r="L18" i="1"/>
  <c r="R17" i="1"/>
  <c r="R7" i="1"/>
  <c r="K18" i="1"/>
  <c r="G27" i="1"/>
  <c r="C8" i="1"/>
  <c r="M148" i="2" l="1"/>
  <c r="M30" i="1"/>
  <c r="L21" i="1"/>
  <c r="K20" i="1"/>
  <c r="Q20" i="1"/>
  <c r="N19" i="1"/>
  <c r="K19" i="1"/>
  <c r="K21" i="1" s="1"/>
  <c r="K22" i="1" s="1"/>
  <c r="M22" i="1"/>
  <c r="O22" i="1"/>
  <c r="N20" i="1"/>
  <c r="N18" i="1"/>
  <c r="P18" i="1"/>
  <c r="P22" i="1" s="1"/>
  <c r="Q19" i="1"/>
  <c r="R8" i="1"/>
  <c r="N30" i="1" l="1"/>
  <c r="N22" i="1"/>
  <c r="Q18" i="1"/>
  <c r="Q22" i="1" s="1"/>
  <c r="R6" i="1"/>
  <c r="M20" i="2"/>
  <c r="M18" i="2"/>
  <c r="M17" i="2"/>
  <c r="M19" i="2"/>
  <c r="M167" i="2" l="1"/>
  <c r="M169" i="2" l="1"/>
  <c r="M31" i="2" l="1"/>
  <c r="H97" i="2" l="1"/>
  <c r="G97" i="2" s="1"/>
  <c r="M48" i="2"/>
  <c r="M47" i="2"/>
  <c r="M46" i="2"/>
  <c r="M175" i="2" l="1"/>
  <c r="M176" i="2"/>
  <c r="M45" i="2"/>
  <c r="K32" i="2"/>
  <c r="F32" i="2" s="1"/>
  <c r="L32" i="2" s="1"/>
  <c r="M29" i="2"/>
  <c r="M32" i="2" l="1"/>
  <c r="K97" i="2"/>
  <c r="F97" i="2" l="1"/>
  <c r="L97" i="2" l="1"/>
  <c r="M97" i="2" s="1"/>
  <c r="M177" i="2"/>
</calcChain>
</file>

<file path=xl/sharedStrings.xml><?xml version="1.0" encoding="utf-8"?>
<sst xmlns="http://schemas.openxmlformats.org/spreadsheetml/2006/main" count="656" uniqueCount="182">
  <si>
    <t xml:space="preserve">Budżet FENG podział na osie </t>
  </si>
  <si>
    <t>P.1</t>
  </si>
  <si>
    <t>lepiej rozwinięte</t>
  </si>
  <si>
    <t>Wkład UE</t>
  </si>
  <si>
    <t>Łącznie</t>
  </si>
  <si>
    <t>Wkład krajowy</t>
  </si>
  <si>
    <t>Indykatywny podział wkładu krajowego</t>
  </si>
  <si>
    <t>Ogółem</t>
  </si>
  <si>
    <t>Stopa dofinans.</t>
  </si>
  <si>
    <t>przejściowe</t>
  </si>
  <si>
    <t>Oś</t>
  </si>
  <si>
    <t>Kat. regionu</t>
  </si>
  <si>
    <t>Bez kwoty elast.</t>
  </si>
  <si>
    <t>Kwota elastyczności</t>
  </si>
  <si>
    <t>publiczny</t>
  </si>
  <si>
    <t>prywatny</t>
  </si>
  <si>
    <t>P.2</t>
  </si>
  <si>
    <t>słabiej rozwinięte</t>
  </si>
  <si>
    <t>P.3</t>
  </si>
  <si>
    <t>SUMA</t>
  </si>
  <si>
    <t>P.4</t>
  </si>
  <si>
    <t>ŁĄCZNIE</t>
  </si>
  <si>
    <t>Budżet FENG: wkład UE i wkład krajowy</t>
  </si>
  <si>
    <t>kategoria regionu</t>
  </si>
  <si>
    <t>alokacja EFRR</t>
  </si>
  <si>
    <t>wkład krajowy</t>
  </si>
  <si>
    <t>ogółem</t>
  </si>
  <si>
    <t>stopa dofinan.</t>
  </si>
  <si>
    <t>lepiej rozwinięty</t>
  </si>
  <si>
    <t>przejściowy</t>
  </si>
  <si>
    <t>słabiej rozwinięty</t>
  </si>
  <si>
    <t>Suma</t>
  </si>
  <si>
    <t>Alokacja finansowa SZOP FENG</t>
  </si>
  <si>
    <t>Stopa dofinansowania (%)</t>
  </si>
  <si>
    <t>Priorytet 2.</t>
  </si>
  <si>
    <t>P. 2 CS 1.1.</t>
  </si>
  <si>
    <t>P.2 CS 1.2</t>
  </si>
  <si>
    <t>P.2 CS 1.3</t>
  </si>
  <si>
    <t>P.3 CS 2.1</t>
  </si>
  <si>
    <t>P.3 CS 2.3</t>
  </si>
  <si>
    <t>Priorytet 4</t>
  </si>
  <si>
    <t>Suma całkowita</t>
  </si>
  <si>
    <t>Priorytet 1</t>
  </si>
  <si>
    <t>1.1</t>
  </si>
  <si>
    <t>Działanie 1.1 Ścieżka SMART</t>
  </si>
  <si>
    <t xml:space="preserve">Działanie 2.1 Międzynarodowe Agendy Badawcze </t>
  </si>
  <si>
    <t>Działanie 2.2 First Team</t>
  </si>
  <si>
    <t>Działanie 2.3 Team Net</t>
  </si>
  <si>
    <t xml:space="preserve">Działanie 2.4 Badawcza Infrastruktura Nowoczesnej Gospodarki </t>
  </si>
  <si>
    <t xml:space="preserve">Działanie 2.5 Science4Business - Nauka dla biznesu  </t>
  </si>
  <si>
    <t>Działanie 2.6  PRIME</t>
  </si>
  <si>
    <t xml:space="preserve">Działanie 2.7 Proof of Concept </t>
  </si>
  <si>
    <t>Działanie 2.8  BRIdge Up</t>
  </si>
  <si>
    <t>Działanie 2.9 Seal of Excellence</t>
  </si>
  <si>
    <t>Działanie 2.10 IPCEI</t>
  </si>
  <si>
    <t>Działanie 2.11 Wspólne Przedsięwzięcia Badawcze</t>
  </si>
  <si>
    <t>Działanie 2.12 Granty na Eurogranty</t>
  </si>
  <si>
    <t>Działanie 2.13  Innowacyjne zamówienia publiczne</t>
  </si>
  <si>
    <t>Działanie 2.14  Inno_LAB</t>
  </si>
  <si>
    <t xml:space="preserve">Działanie 2.15 Smart discovery </t>
  </si>
  <si>
    <t xml:space="preserve">Działanie 2.16 Inno_regio_lab	</t>
  </si>
  <si>
    <t xml:space="preserve">Działanie 2.17 Rozwój oferty klastrów dla firm   </t>
  </si>
  <si>
    <t xml:space="preserve">Działanie 2.18 Rozwój oferty OI dla firm  </t>
  </si>
  <si>
    <t>Działanie 2.19 Innovation Coach</t>
  </si>
  <si>
    <t>Działanie 2.20 INNOSTART</t>
  </si>
  <si>
    <t>Działanie 2.21 Wsparcie transformacji cyfrowej polskich MŚP</t>
  </si>
  <si>
    <t xml:space="preserve">Działanie 2.22 Współfinansowanie działań EDIH </t>
  </si>
  <si>
    <t xml:space="preserve">Działanie 2.23 Współfinansowanie działań TEF AI </t>
  </si>
  <si>
    <t>Działanie 2.24 Polskie Mosty Technologiczne</t>
  </si>
  <si>
    <t>Działanie 2.25 Promocja marki innowacyjnych MŚP</t>
  </si>
  <si>
    <t xml:space="preserve">Działanie 2.26 Umiędzynarodowienie MŚP - Brand HUB </t>
  </si>
  <si>
    <t xml:space="preserve">Działanie 2.27 Laboratorium Innowatora </t>
  </si>
  <si>
    <t>Działanie 2.28 Startup Booster Poland</t>
  </si>
  <si>
    <t>Działanie 2.29 Startups are us</t>
  </si>
  <si>
    <t>Działanie 2.30 Instrumenty kapitałowe</t>
  </si>
  <si>
    <t xml:space="preserve">Działanie 2.31 Fundusz Gwarancyjny </t>
  </si>
  <si>
    <t>Działanie 2.32 Kredyt Technologiczny</t>
  </si>
  <si>
    <t xml:space="preserve">Priorytet 3. </t>
  </si>
  <si>
    <t>Działanie 3.1 Kredyt Ekologiczny</t>
  </si>
  <si>
    <t xml:space="preserve">Działanie 3.2 Zielony Fundusz Gwarancyjny </t>
  </si>
  <si>
    <t>2.1</t>
  </si>
  <si>
    <t>2.3</t>
  </si>
  <si>
    <t>Działanie 3.3 IPCEI wodorowy</t>
  </si>
  <si>
    <t>Działanie 4.1</t>
  </si>
  <si>
    <t>ND</t>
  </si>
  <si>
    <t>Kategoria regionów</t>
  </si>
  <si>
    <t>w okresie przejściowym</t>
  </si>
  <si>
    <t>Wkład EBI</t>
  </si>
  <si>
    <t>0</t>
  </si>
  <si>
    <t>Priorytet / Działanie (numer)</t>
  </si>
  <si>
    <t>Cel szczegółowy (numer)</t>
  </si>
  <si>
    <t>Krajowe środki publiczne</t>
  </si>
  <si>
    <t>Wsparcie UE (EFRR) 
(a)</t>
  </si>
  <si>
    <t>Budżet państwa (d)</t>
  </si>
  <si>
    <t>Budżet JST (e)</t>
  </si>
  <si>
    <t>Inne (f)</t>
  </si>
  <si>
    <t>Ogółem (c)= (d) + (e) + (f)</t>
  </si>
  <si>
    <t>Wkład krajowy ogółem (b) = (c) + (g)</t>
  </si>
  <si>
    <t>Krajowe środki prywatne (g)</t>
  </si>
  <si>
    <t xml:space="preserve">Finansowanie ogółem (a) + (b) </t>
  </si>
  <si>
    <t>1.2</t>
  </si>
  <si>
    <t>1.3</t>
  </si>
  <si>
    <t>Tabela 1. Alokacja programu w podziale na działania, wsparcie UE i wkład krajowy (w EUR)</t>
  </si>
  <si>
    <t xml:space="preserve">
Tabela 2. Alokacja programu w podziale na działania i zakres interwencji</t>
  </si>
  <si>
    <t>Priorytet (numer)</t>
  </si>
  <si>
    <t>Cel Polityki (numer)</t>
  </si>
  <si>
    <t>Działanie (numer)</t>
  </si>
  <si>
    <t>Zakres interwencji (kod)</t>
  </si>
  <si>
    <t>Orientacyjna alokacja UE (EUR)</t>
  </si>
  <si>
    <t>CP 1</t>
  </si>
  <si>
    <t>CS 1.1</t>
  </si>
  <si>
    <t>009</t>
  </si>
  <si>
    <t>010</t>
  </si>
  <si>
    <t>011</t>
  </si>
  <si>
    <t>029</t>
  </si>
  <si>
    <t>030</t>
  </si>
  <si>
    <t>Priorytet 2</t>
  </si>
  <si>
    <t>2.2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</si>
  <si>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</si>
  <si>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</si>
  <si>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</si>
  <si>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</si>
  <si>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</si>
  <si>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</si>
  <si>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</si>
  <si>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</si>
  <si>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</si>
  <si>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</si>
  <si>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</si>
  <si>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</si>
  <si>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</si>
  <si>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</si>
  <si>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</si>
  <si>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</si>
  <si>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</si>
  <si>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</si>
  <si>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</si>
  <si>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</si>
  <si>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012</t>
  </si>
  <si>
    <t>004</t>
  </si>
  <si>
    <t>008</t>
  </si>
  <si>
    <t>028</t>
  </si>
  <si>
    <t>025</t>
  </si>
  <si>
    <t>024</t>
  </si>
  <si>
    <t>023</t>
  </si>
  <si>
    <t>026</t>
  </si>
  <si>
    <t>013</t>
  </si>
  <si>
    <t>014</t>
  </si>
  <si>
    <t>020</t>
  </si>
  <si>
    <t>075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</si>
  <si>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</si>
  <si>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</si>
  <si>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</si>
  <si>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</si>
  <si>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</si>
  <si>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</si>
  <si>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</si>
  <si>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</si>
  <si>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</si>
  <si>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021</t>
  </si>
  <si>
    <t>137</t>
  </si>
  <si>
    <t>022</t>
  </si>
  <si>
    <t>Priorytet 3</t>
  </si>
  <si>
    <t>CP 2</t>
  </si>
  <si>
    <t>3.1</t>
  </si>
  <si>
    <t>038</t>
  </si>
  <si>
    <t>039</t>
  </si>
  <si>
    <t>040</t>
  </si>
  <si>
    <t>CS 2.1</t>
  </si>
  <si>
    <t>3.2</t>
  </si>
  <si>
    <t>076</t>
  </si>
  <si>
    <t>3.3</t>
  </si>
  <si>
    <t>CS 2.3</t>
  </si>
  <si>
    <t>PT</t>
  </si>
  <si>
    <t>179</t>
  </si>
  <si>
    <t>180</t>
  </si>
  <si>
    <t>181</t>
  </si>
  <si>
    <t>CS 1.2</t>
  </si>
  <si>
    <t>CS 1.3</t>
  </si>
  <si>
    <t>EFRR regiony słabiej rozwinięte</t>
  </si>
  <si>
    <t>EFRR regiony w okresie przejściowym</t>
  </si>
  <si>
    <t>EFRR regiony lepiej rozwinięte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</si>
</sst>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0" fillId="2" borderId="0" xfId="0" applyFill="1"/>
    <xf numFmtId="4" fontId="3" fillId="0" borderId="0" xfId="0" applyNumberFormat="1" applyFont="1"/>
    <xf numFmtId="4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4" fontId="0" fillId="0" borderId="0" xfId="0" applyNumberFormat="1"/>
    <xf numFmtId="4" fontId="3" fillId="3" borderId="0" xfId="0" applyNumberFormat="1" applyFont="1" applyFill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10" fontId="0" fillId="0" borderId="1" xfId="0" applyNumberFormat="1" applyBorder="1"/>
    <xf numFmtId="0" fontId="0" fillId="0" borderId="0" xfId="0" applyAlignment="1">
      <alignment wrapText="1"/>
    </xf>
    <xf numFmtId="3" fontId="0" fillId="0" borderId="0" xfId="0" applyNumberFormat="1"/>
    <xf numFmtId="49" fontId="6" fillId="0" borderId="0" xfId="0" applyNumberFormat="1" applyFont="1"/>
    <xf numFmtId="43" fontId="0" fillId="0" borderId="0" xfId="1" applyFont="1"/>
    <xf numFmtId="0" fontId="4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9" fillId="6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10" fontId="9" fillId="2" borderId="5" xfId="0" applyNumberFormat="1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center" vertical="center"/>
    </xf>
    <xf numFmtId="10" fontId="9" fillId="5" borderId="5" xfId="0" applyNumberFormat="1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10" fontId="8" fillId="7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1" applyNumberFormat="1" applyFont="1"/>
    <xf numFmtId="4" fontId="3" fillId="0" borderId="0" xfId="1" applyNumberFormat="1" applyFont="1"/>
    <xf numFmtId="0" fontId="1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10" fontId="9" fillId="7" borderId="5" xfId="0" applyNumberFormat="1" applyFont="1" applyFill="1" applyBorder="1" applyAlignment="1">
      <alignment horizontal="center" vertical="center"/>
    </xf>
    <xf numFmtId="10" fontId="9" fillId="6" borderId="5" xfId="0" applyNumberFormat="1" applyFont="1" applyFill="1" applyBorder="1" applyAlignment="1">
      <alignment horizontal="center" vertical="center"/>
    </xf>
    <xf numFmtId="10" fontId="10" fillId="6" borderId="5" xfId="0" applyNumberFormat="1" applyFont="1" applyFill="1" applyBorder="1" applyAlignment="1">
      <alignment horizontal="center" vertical="center"/>
    </xf>
    <xf numFmtId="10" fontId="10" fillId="2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wrapText="1"/>
    </xf>
    <xf numFmtId="4" fontId="0" fillId="2" borderId="0" xfId="0" applyNumberFormat="1" applyFill="1" applyAlignment="1">
      <alignment horizontal="right" vertical="center"/>
    </xf>
    <xf numFmtId="3" fontId="0" fillId="2" borderId="0" xfId="0" applyNumberFormat="1" applyFill="1"/>
    <xf numFmtId="3" fontId="5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9" fontId="3" fillId="0" borderId="0" xfId="0" applyNumberFormat="1" applyFont="1" applyAlignment="1"/>
    <xf numFmtId="0" fontId="18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43" fontId="0" fillId="0" borderId="0" xfId="0" applyNumberFormat="1"/>
    <xf numFmtId="4" fontId="0" fillId="0" borderId="0" xfId="0" applyNumberFormat="1" applyAlignment="1">
      <alignment horizontal="right"/>
    </xf>
    <xf numFmtId="4" fontId="18" fillId="8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ecka Joanna" id="{58E6EE54-F67B-4166-9B5D-EABA28E6F626}" userId="S::joanna.witecka@mfipr.gov.pl::3fb5e6fb-e03e-4bc4-8244-e24180f0f366" providerId="AD"/>
  <person displayName="Małecki Łukasz" id="{46764F4E-3C5F-4D88-9692-B07252731C9A}" userId="S::lukasz.malecki@mfipr.gov.pl::92ca52ff-a74c-4832-9f55-9a10a761fb17" providerId="AD"/>
  <person displayName="Fabisiak-Maszewska Agnieszka" id="{0045189E-32AE-4DAD-AD7D-FA93DE7381CA}" userId="S::agnieszka.fabisiak@mfipr.gov.pl::0d7e3600-0a6e-4a1f-af73-e0a2ae14895f" providerId="AD"/>
  <person displayName="Amanowicz Agnieszka" id="{765AD965-2DEC-4EFE-873F-E63EF1F84E26}" userId="S::agnieszka.amanowicz@mfipr.gov.pl::6e14e667-39cf-40ff-b88f-6de663acb62e" providerId="AD"/>
  <person displayName="Błachowicz-Białek Kamila" id="{25BCEFE6-D74E-4E05-BE2C-2DB475D64178}" userId="S::kamila.blachowicz-bialek@mfipr.gov.pl::a6b6a6b5-f3de-49fd-b56e-81a65e312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12-08T16:19:17.30" personId="{0045189E-32AE-4DAD-AD7D-FA93DE7381CA}" id="{1B7E2EE3-0324-4E4C-B9DE-4B17BD25B512}">
    <text>Z tabelki wynika, że to jest 85% FUE+15% współfinansowania krajowego? Zgadza się?</text>
  </threadedComment>
  <threadedComment ref="D3" dT="2022-12-14T15:43:20.16" personId="{46764F4E-3C5F-4D88-9692-B07252731C9A}" id="{313DFA88-E146-4792-BDAD-AEC57C05AD91}" parentId="{1B7E2EE3-0324-4E4C-B9DE-4B17BD25B512}">
    <text>Alokacja UE to środki EFRR przyznane na realizacje FENG. 
Wkład krajowy jest wyliczany osobno dla każdej kategorii regionów. W tej tabeli w związku z tym, że mamy stały w programie rozkład alokacji na kategorie regionów (pro rata), dla uproszczenia nie wypisywałem w każdym działaniu alokacji z podziałem na kat. regionów.
Jednocześnie jeśli złączymy pro rata oraz stopy dofinansowania dla poszczególnych kategorii regionów: lepiej rozw: 50%, przejściowe: 70%, słabiej rozw.: 85%, to wychodzi średnia 79,71%. 
Tabela w SZOP FENG musi uszczegółowić dane prezentowane w FENG na poziomie priorytetów. Nie szacujemy wkładu krajowego maksymalnego/realnego (tak jak to było w robione w metodologii), tylko sprawdzamy, czy wyrabiamy się na minimum, które wynika z zastosowania stopy dofinansowania 79,71%.</text>
  </threadedComment>
  <threadedComment ref="G13" dT="2022-12-09T14:58:51.98" personId="{25BCEFE6-D74E-4E05-BE2C-2DB475D64178}" id="{906BEF0D-DD51-4107-BF50-44145A684D2A}">
    <text>PoC nie uwzględniony w RCR 02 w metodologi, brak wkładu prywatnego</text>
  </threadedComment>
  <threadedComment ref="G13" dT="2022-12-14T15:43:41.02" personId="{46764F4E-3C5F-4D88-9692-B07252731C9A}" id="{C5B7E5C4-7CB7-4F5E-84B5-119985FD5339}" parentId="{906BEF0D-DD51-4107-BF50-44145A684D2A}">
    <text>OK, czyli wkład równa się 0</text>
  </threadedComment>
  <threadedComment ref="E15" dT="2022-12-15T08:19:46.37" personId="{25BCEFE6-D74E-4E05-BE2C-2DB475D64178}" id="{A303EE3E-EBF2-4F34-9537-554E27E70972}">
    <text>wkład publiczny 0</text>
  </threadedComment>
  <threadedComment ref="H15" dT="2022-12-09T12:40:12.44" personId="{765AD965-2DEC-4EFE-873F-E63EF1F84E26}" id="{520E5960-4884-44FA-BB66-4BD328C6DE1F}">
    <text xml:space="preserve">Przy Seal trzeba tez uwzglednic ze nowelizacja GBER dala mozliwosc przeniesienia wysokosci dofinansowania bezposrednio z HE - zadanie dla IP
</text>
  </threadedComment>
  <threadedComment ref="H15" dT="2022-12-12T07:34:21.05" personId="{25BCEFE6-D74E-4E05-BE2C-2DB475D64178}" id="{B183BCD9-3800-4CFA-B755-131AF6392D00}" parentId="{520E5960-4884-44FA-BB66-4BD328C6DE1F}">
    <text>przy uwzględnieniu 70% maks. poziomu dofinansowania UE to całkowita alokacja wyniosłaby 42 850 000,00 (wysokość alokacji ogółem wpisana w SZOOPie) przy 12 850 000,00 wkładu prywatnego</text>
  </threadedComment>
  <threadedComment ref="H15" dT="2022-12-14T15:44:50.20" personId="{46764F4E-3C5F-4D88-9692-B07252731C9A}" id="{256F9D44-0B2C-4BD8-9FFB-FEF3F6194C07}" parentId="{520E5960-4884-44FA-BB66-4BD328C6DE1F}">
    <text>Przyjmijmy max 70%.</text>
  </threadedComment>
  <threadedComment ref="H15" dT="2022-12-15T08:27:51.29" personId="{25BCEFE6-D74E-4E05-BE2C-2DB475D64178}" id="{F80A359F-87C8-4200-88F4-3EA2B7FA2A51}" parentId="{520E5960-4884-44FA-BB66-4BD328C6DE1F}">
    <text xml:space="preserve">okej, zmieniłam w tabeli </text>
  </threadedComment>
  <threadedComment ref="D33" dT="2022-12-09T11:06:36.09" personId="{58E6EE54-F67B-4166-9B5D-EABA28E6F626}" id="{5E890EE3-5B38-4D2B-9C71-EBB25E9D7C83}">
    <text>zg. z ostatnim HN 100 mln euro</text>
  </threadedComment>
  <threadedComment ref="D33" dT="2022-12-14T15:45:20.53" personId="{46764F4E-3C5F-4D88-9692-B07252731C9A}" id="{DCFB493E-E6DC-403C-8D14-A80028962051}" parentId="{5E890EE3-5B38-4D2B-9C71-EBB25E9D7C83}">
    <text>OK, ale czy bedziemy mieć wkład publiczny?</text>
  </threadedComment>
  <threadedComment ref="D34" dT="2022-12-09T11:06:51.48" personId="{58E6EE54-F67B-4166-9B5D-EABA28E6F626}" id="{E876A2DF-BD32-4956-B124-1F5043FB17B2}">
    <text>alokacja 41 mln euro</text>
  </threadedComment>
  <threadedComment ref="D34" dT="2022-12-14T15:45:30.42" personId="{46764F4E-3C5F-4D88-9692-B07252731C9A}" id="{28D3CFE8-A4FF-4FE8-9728-148094A2FD9D}" parentId="{E876A2DF-BD32-4956-B124-1F5043FB17B2}">
    <text>OK.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opLeftCell="I1" workbookViewId="0">
      <selection activeCell="N8" sqref="N8:N12"/>
    </sheetView>
  </sheetViews>
  <sheetFormatPr defaultRowHeight="14.4" x14ac:dyDescent="0.3"/>
  <cols>
    <col min="3" max="3" width="17.88671875" customWidth="1"/>
    <col min="4" max="4" width="6.109375" customWidth="1"/>
    <col min="6" max="6" width="15.44140625" customWidth="1"/>
    <col min="7" max="7" width="17.44140625" customWidth="1"/>
    <col min="8" max="8" width="20.88671875" customWidth="1"/>
    <col min="10" max="10" width="26.5546875" customWidth="1"/>
    <col min="11" max="11" width="18" customWidth="1"/>
    <col min="12" max="12" width="19.109375" customWidth="1"/>
    <col min="13" max="13" width="17" customWidth="1"/>
    <col min="14" max="14" width="17.109375" customWidth="1"/>
    <col min="15" max="16" width="18.88671875" customWidth="1"/>
    <col min="17" max="17" width="20.5546875" customWidth="1"/>
    <col min="18" max="18" width="21.109375" customWidth="1"/>
  </cols>
  <sheetData>
    <row r="2" spans="2:18" x14ac:dyDescent="0.3">
      <c r="L2" s="5"/>
      <c r="M2" s="5"/>
      <c r="N2" s="5"/>
      <c r="O2" s="5"/>
      <c r="P2" s="5"/>
      <c r="Q2" s="5"/>
    </row>
    <row r="3" spans="2:18" x14ac:dyDescent="0.3">
      <c r="B3" s="1" t="s">
        <v>0</v>
      </c>
      <c r="C3" s="2"/>
      <c r="E3" s="132" t="s">
        <v>1</v>
      </c>
      <c r="F3" s="2" t="s">
        <v>2</v>
      </c>
      <c r="G3" s="3">
        <v>256352941</v>
      </c>
      <c r="I3" s="2"/>
      <c r="J3" s="8"/>
      <c r="K3" s="140" t="s">
        <v>3</v>
      </c>
      <c r="L3" s="140"/>
      <c r="M3" s="130" t="s">
        <v>4</v>
      </c>
      <c r="N3" s="132" t="s">
        <v>5</v>
      </c>
      <c r="O3" s="134" t="s">
        <v>6</v>
      </c>
      <c r="P3" s="135"/>
      <c r="Q3" s="132" t="s">
        <v>7</v>
      </c>
      <c r="R3" s="127" t="s">
        <v>8</v>
      </c>
    </row>
    <row r="4" spans="2:18" x14ac:dyDescent="0.3">
      <c r="B4" s="1" t="s">
        <v>1</v>
      </c>
      <c r="C4" s="3">
        <v>4358000000</v>
      </c>
      <c r="E4" s="136"/>
      <c r="F4" s="2" t="s">
        <v>9</v>
      </c>
      <c r="G4" s="3">
        <v>512705883</v>
      </c>
      <c r="I4" s="132" t="s">
        <v>10</v>
      </c>
      <c r="J4" s="132" t="s">
        <v>11</v>
      </c>
      <c r="K4" s="130" t="s">
        <v>12</v>
      </c>
      <c r="L4" s="130" t="s">
        <v>13</v>
      </c>
      <c r="M4" s="137"/>
      <c r="N4" s="136"/>
      <c r="O4" s="132" t="s">
        <v>14</v>
      </c>
      <c r="P4" s="132" t="s">
        <v>15</v>
      </c>
      <c r="Q4" s="136"/>
      <c r="R4" s="128"/>
    </row>
    <row r="5" spans="2:18" x14ac:dyDescent="0.3">
      <c r="B5" s="1" t="s">
        <v>16</v>
      </c>
      <c r="C5" s="3">
        <v>2655777310</v>
      </c>
      <c r="E5" s="136"/>
      <c r="F5" s="2" t="s">
        <v>17</v>
      </c>
      <c r="G5" s="3">
        <v>3588941176</v>
      </c>
      <c r="I5" s="133"/>
      <c r="J5" s="133"/>
      <c r="K5" s="131"/>
      <c r="L5" s="131"/>
      <c r="M5" s="131"/>
      <c r="N5" s="133"/>
      <c r="O5" s="133"/>
      <c r="P5" s="133"/>
      <c r="Q5" s="133"/>
      <c r="R5" s="129"/>
    </row>
    <row r="6" spans="2:18" x14ac:dyDescent="0.3">
      <c r="B6" s="1" t="s">
        <v>18</v>
      </c>
      <c r="C6" s="3">
        <v>800000000</v>
      </c>
      <c r="E6" s="133"/>
      <c r="F6" s="2" t="s">
        <v>19</v>
      </c>
      <c r="G6" s="7">
        <v>4358000000</v>
      </c>
      <c r="I6" s="132" t="s">
        <v>1</v>
      </c>
      <c r="J6" s="9" t="s">
        <v>2</v>
      </c>
      <c r="K6" s="3">
        <v>217900000</v>
      </c>
      <c r="L6" s="3">
        <v>38452941</v>
      </c>
      <c r="M6" s="3">
        <f>SUM(K6:L6)</f>
        <v>256352941</v>
      </c>
      <c r="N6" s="3">
        <f>SUM(O6:P6)</f>
        <v>256352941</v>
      </c>
      <c r="O6" s="3">
        <v>0</v>
      </c>
      <c r="P6" s="3">
        <v>256352941</v>
      </c>
      <c r="Q6" s="3">
        <v>512705882</v>
      </c>
      <c r="R6" s="10">
        <f>(M6/Q6)</f>
        <v>0.5</v>
      </c>
    </row>
    <row r="7" spans="2:18" x14ac:dyDescent="0.3">
      <c r="B7" s="1" t="s">
        <v>20</v>
      </c>
      <c r="C7" s="3">
        <v>159464843</v>
      </c>
      <c r="I7" s="136"/>
      <c r="J7" s="2" t="s">
        <v>9</v>
      </c>
      <c r="K7" s="3">
        <v>430057694</v>
      </c>
      <c r="L7" s="3">
        <v>82648189</v>
      </c>
      <c r="M7" s="3">
        <f t="shared" ref="M7:M17" si="0">SUM(K7:L7)</f>
        <v>512705883</v>
      </c>
      <c r="N7" s="3">
        <f t="shared" ref="N7:N17" si="1">SUM(O7:P7)</f>
        <v>219731093</v>
      </c>
      <c r="O7" s="3">
        <v>0</v>
      </c>
      <c r="P7" s="3">
        <v>219731093</v>
      </c>
      <c r="Q7" s="3">
        <v>732436976</v>
      </c>
      <c r="R7" s="10">
        <f>(M7/Q7)</f>
        <v>0.69999999972693894</v>
      </c>
    </row>
    <row r="8" spans="2:18" x14ac:dyDescent="0.3">
      <c r="B8" s="1" t="s">
        <v>19</v>
      </c>
      <c r="C8" s="3">
        <f>SUM(C4:C7)</f>
        <v>7973242153</v>
      </c>
      <c r="I8" s="133"/>
      <c r="J8" s="2" t="s">
        <v>17</v>
      </c>
      <c r="K8" s="3">
        <v>3008968282</v>
      </c>
      <c r="L8" s="3">
        <v>579972894</v>
      </c>
      <c r="M8" s="3">
        <f t="shared" si="0"/>
        <v>3588941176</v>
      </c>
      <c r="N8" s="13">
        <f t="shared" si="1"/>
        <v>633342561</v>
      </c>
      <c r="O8" s="3">
        <v>0</v>
      </c>
      <c r="P8" s="3">
        <v>633342561</v>
      </c>
      <c r="Q8" s="3">
        <v>4222283737</v>
      </c>
      <c r="R8" s="10">
        <f t="shared" ref="R8:R17" si="2">(M8/Q8)</f>
        <v>0.84999999989342256</v>
      </c>
    </row>
    <row r="9" spans="2:18" x14ac:dyDescent="0.3">
      <c r="I9" s="132" t="s">
        <v>16</v>
      </c>
      <c r="J9" s="2" t="s">
        <v>2</v>
      </c>
      <c r="K9" s="3">
        <v>132788866</v>
      </c>
      <c r="L9" s="3">
        <v>23433329</v>
      </c>
      <c r="M9" s="3">
        <f t="shared" si="0"/>
        <v>156222195</v>
      </c>
      <c r="N9" s="13">
        <f t="shared" si="1"/>
        <v>156222195</v>
      </c>
      <c r="O9" s="3">
        <v>15622220</v>
      </c>
      <c r="P9" s="3">
        <v>140599975</v>
      </c>
      <c r="Q9" s="3">
        <v>312444390</v>
      </c>
      <c r="R9" s="10">
        <f t="shared" si="2"/>
        <v>0.5</v>
      </c>
    </row>
    <row r="10" spans="2:18" x14ac:dyDescent="0.3">
      <c r="E10" s="132" t="s">
        <v>16</v>
      </c>
      <c r="F10" s="2" t="s">
        <v>2</v>
      </c>
      <c r="G10" s="3">
        <v>156222195</v>
      </c>
      <c r="I10" s="136"/>
      <c r="J10" s="2" t="s">
        <v>9</v>
      </c>
      <c r="K10" s="3">
        <v>262078353</v>
      </c>
      <c r="L10" s="3">
        <v>50366036</v>
      </c>
      <c r="M10" s="3">
        <f t="shared" si="0"/>
        <v>312444389</v>
      </c>
      <c r="N10" s="13">
        <f t="shared" si="1"/>
        <v>133904739</v>
      </c>
      <c r="O10" s="3">
        <v>13390473</v>
      </c>
      <c r="P10" s="3">
        <v>120514266</v>
      </c>
      <c r="Q10" s="3">
        <v>446349128</v>
      </c>
      <c r="R10" s="10">
        <f t="shared" si="2"/>
        <v>0.69999999865576079</v>
      </c>
    </row>
    <row r="11" spans="2:18" x14ac:dyDescent="0.3">
      <c r="E11" s="136"/>
      <c r="F11" s="2" t="s">
        <v>9</v>
      </c>
      <c r="G11" s="3">
        <v>312444389</v>
      </c>
      <c r="I11" s="133"/>
      <c r="J11" s="2" t="s">
        <v>17</v>
      </c>
      <c r="K11" s="3">
        <v>1833673633</v>
      </c>
      <c r="L11" s="3">
        <v>353437093</v>
      </c>
      <c r="M11" s="3">
        <f t="shared" si="0"/>
        <v>2187110726</v>
      </c>
      <c r="N11" s="13">
        <f t="shared" si="1"/>
        <v>385960717</v>
      </c>
      <c r="O11" s="3">
        <v>38596071</v>
      </c>
      <c r="P11" s="3">
        <v>347364646</v>
      </c>
      <c r="Q11" s="3">
        <v>2573071443</v>
      </c>
      <c r="R11" s="10">
        <f t="shared" si="2"/>
        <v>0.84999999978624763</v>
      </c>
    </row>
    <row r="12" spans="2:18" x14ac:dyDescent="0.3">
      <c r="E12" s="136"/>
      <c r="F12" s="2" t="s">
        <v>17</v>
      </c>
      <c r="G12" s="3">
        <v>2187110726</v>
      </c>
      <c r="I12" s="132" t="s">
        <v>18</v>
      </c>
      <c r="J12" s="2" t="s">
        <v>2</v>
      </c>
      <c r="K12" s="3">
        <v>39999999</v>
      </c>
      <c r="L12" s="3">
        <v>7058824</v>
      </c>
      <c r="M12" s="3">
        <f t="shared" si="0"/>
        <v>47058823</v>
      </c>
      <c r="N12" s="13">
        <f t="shared" si="1"/>
        <v>47058823</v>
      </c>
      <c r="O12" s="3">
        <v>4705882</v>
      </c>
      <c r="P12" s="3">
        <v>42352941</v>
      </c>
      <c r="Q12" s="3">
        <v>94117646</v>
      </c>
      <c r="R12" s="10">
        <f t="shared" si="2"/>
        <v>0.5</v>
      </c>
    </row>
    <row r="13" spans="2:18" x14ac:dyDescent="0.3">
      <c r="E13" s="133"/>
      <c r="F13" s="2" t="s">
        <v>19</v>
      </c>
      <c r="G13" s="7">
        <v>2655777310</v>
      </c>
      <c r="I13" s="136"/>
      <c r="J13" s="2" t="s">
        <v>9</v>
      </c>
      <c r="K13" s="3">
        <v>78945883</v>
      </c>
      <c r="L13" s="3">
        <v>15171764</v>
      </c>
      <c r="M13" s="3">
        <f t="shared" si="0"/>
        <v>94117647</v>
      </c>
      <c r="N13" s="3">
        <f t="shared" si="1"/>
        <v>40336135</v>
      </c>
      <c r="O13" s="3">
        <v>4033614</v>
      </c>
      <c r="P13" s="3">
        <v>36302521</v>
      </c>
      <c r="Q13" s="3">
        <v>134453782</v>
      </c>
      <c r="R13" s="10">
        <f t="shared" si="2"/>
        <v>0.69999999702500004</v>
      </c>
    </row>
    <row r="14" spans="2:18" x14ac:dyDescent="0.3">
      <c r="I14" s="133"/>
      <c r="J14" s="2" t="s">
        <v>17</v>
      </c>
      <c r="K14" s="3">
        <v>552357647</v>
      </c>
      <c r="L14" s="3">
        <v>106465883</v>
      </c>
      <c r="M14" s="3">
        <f t="shared" si="0"/>
        <v>658823530</v>
      </c>
      <c r="N14" s="3">
        <f t="shared" si="1"/>
        <v>116262976</v>
      </c>
      <c r="O14" s="3">
        <v>11626298</v>
      </c>
      <c r="P14" s="3">
        <v>104636678</v>
      </c>
      <c r="Q14" s="3">
        <v>775086506</v>
      </c>
      <c r="R14" s="10">
        <f t="shared" si="2"/>
        <v>0.84999999987098218</v>
      </c>
    </row>
    <row r="15" spans="2:18" x14ac:dyDescent="0.3">
      <c r="E15" s="4"/>
      <c r="I15" s="132" t="s">
        <v>20</v>
      </c>
      <c r="J15" s="2" t="s">
        <v>2</v>
      </c>
      <c r="K15" s="3">
        <v>7973242</v>
      </c>
      <c r="L15" s="3">
        <v>1407043</v>
      </c>
      <c r="M15" s="3">
        <f t="shared" si="0"/>
        <v>9380285</v>
      </c>
      <c r="N15" s="3">
        <f t="shared" si="1"/>
        <v>9380285</v>
      </c>
      <c r="O15" s="3">
        <v>9380285</v>
      </c>
      <c r="P15" s="3">
        <v>0</v>
      </c>
      <c r="Q15" s="3">
        <v>18760570</v>
      </c>
      <c r="R15" s="10">
        <f t="shared" si="2"/>
        <v>0.5</v>
      </c>
    </row>
    <row r="16" spans="2:18" x14ac:dyDescent="0.3">
      <c r="I16" s="136"/>
      <c r="J16" s="2" t="s">
        <v>9</v>
      </c>
      <c r="K16" s="3">
        <v>15736366</v>
      </c>
      <c r="L16" s="3">
        <v>3024204</v>
      </c>
      <c r="M16" s="3">
        <f t="shared" si="0"/>
        <v>18760570</v>
      </c>
      <c r="N16" s="3">
        <f t="shared" si="1"/>
        <v>8040245</v>
      </c>
      <c r="O16" s="3">
        <v>8040245</v>
      </c>
      <c r="P16" s="3">
        <v>0</v>
      </c>
      <c r="Q16" s="3">
        <v>26800815</v>
      </c>
      <c r="R16" s="10">
        <f t="shared" si="2"/>
        <v>0.69999998134385089</v>
      </c>
    </row>
    <row r="17" spans="5:18" x14ac:dyDescent="0.3">
      <c r="E17" s="132" t="s">
        <v>18</v>
      </c>
      <c r="F17" s="2" t="s">
        <v>2</v>
      </c>
      <c r="G17" s="3">
        <v>47058823</v>
      </c>
      <c r="I17" s="133"/>
      <c r="J17" s="2" t="s">
        <v>17</v>
      </c>
      <c r="K17" s="3">
        <v>110102032</v>
      </c>
      <c r="L17" s="3">
        <v>21221956</v>
      </c>
      <c r="M17" s="3">
        <f t="shared" si="0"/>
        <v>131323988</v>
      </c>
      <c r="N17" s="3">
        <f t="shared" si="1"/>
        <v>23174822</v>
      </c>
      <c r="O17" s="3">
        <v>23174822</v>
      </c>
      <c r="P17" s="3">
        <v>0</v>
      </c>
      <c r="Q17" s="3">
        <v>154498810</v>
      </c>
      <c r="R17" s="10">
        <f t="shared" si="2"/>
        <v>0.84999999676372917</v>
      </c>
    </row>
    <row r="18" spans="5:18" x14ac:dyDescent="0.3">
      <c r="E18" s="136"/>
      <c r="F18" s="2" t="s">
        <v>9</v>
      </c>
      <c r="G18" s="3">
        <v>94117647</v>
      </c>
      <c r="I18" s="132" t="s">
        <v>19</v>
      </c>
      <c r="J18" s="2" t="s">
        <v>2</v>
      </c>
      <c r="K18" s="7">
        <f t="shared" ref="K18:Q20" si="3">SUM(K6,K9,K12,K15)</f>
        <v>398662107</v>
      </c>
      <c r="L18" s="7">
        <f t="shared" si="3"/>
        <v>70352137</v>
      </c>
      <c r="M18" s="7">
        <f t="shared" si="3"/>
        <v>469014244</v>
      </c>
      <c r="N18" s="7">
        <f t="shared" si="3"/>
        <v>469014244</v>
      </c>
      <c r="O18" s="7">
        <f t="shared" si="3"/>
        <v>29708387</v>
      </c>
      <c r="P18" s="7">
        <f t="shared" si="3"/>
        <v>439305857</v>
      </c>
      <c r="Q18" s="7">
        <f t="shared" si="3"/>
        <v>938028488</v>
      </c>
      <c r="R18" s="2"/>
    </row>
    <row r="19" spans="5:18" x14ac:dyDescent="0.3">
      <c r="E19" s="136"/>
      <c r="F19" s="2" t="s">
        <v>17</v>
      </c>
      <c r="G19" s="3">
        <v>658823530</v>
      </c>
      <c r="I19" s="136"/>
      <c r="J19" s="2" t="s">
        <v>9</v>
      </c>
      <c r="K19" s="7">
        <f t="shared" si="3"/>
        <v>786818296</v>
      </c>
      <c r="L19" s="7">
        <f t="shared" si="3"/>
        <v>151210193</v>
      </c>
      <c r="M19" s="7">
        <f t="shared" si="3"/>
        <v>938028489</v>
      </c>
      <c r="N19" s="7">
        <f t="shared" si="3"/>
        <v>402012212</v>
      </c>
      <c r="O19" s="7">
        <f t="shared" si="3"/>
        <v>25464332</v>
      </c>
      <c r="P19" s="7">
        <f t="shared" si="3"/>
        <v>376547880</v>
      </c>
      <c r="Q19" s="7">
        <f t="shared" si="3"/>
        <v>1340040701</v>
      </c>
      <c r="R19" s="2"/>
    </row>
    <row r="20" spans="5:18" x14ac:dyDescent="0.3">
      <c r="E20" s="133"/>
      <c r="F20" s="2" t="s">
        <v>19</v>
      </c>
      <c r="G20" s="7">
        <v>800000000</v>
      </c>
      <c r="I20" s="133"/>
      <c r="J20" s="2" t="s">
        <v>17</v>
      </c>
      <c r="K20" s="7">
        <f t="shared" si="3"/>
        <v>5505101594</v>
      </c>
      <c r="L20" s="7">
        <f t="shared" si="3"/>
        <v>1061097826</v>
      </c>
      <c r="M20" s="7">
        <f t="shared" si="3"/>
        <v>6566199420</v>
      </c>
      <c r="N20" s="7">
        <f t="shared" si="3"/>
        <v>1158741076</v>
      </c>
      <c r="O20" s="7">
        <f t="shared" si="3"/>
        <v>73397191</v>
      </c>
      <c r="P20" s="7">
        <f t="shared" si="3"/>
        <v>1085343885</v>
      </c>
      <c r="Q20" s="7">
        <f t="shared" si="3"/>
        <v>7724940496</v>
      </c>
      <c r="R20" s="2"/>
    </row>
    <row r="21" spans="5:18" x14ac:dyDescent="0.3">
      <c r="K21" s="3">
        <f>SUM(K18:K20)</f>
        <v>6690581997</v>
      </c>
      <c r="L21" s="3">
        <f>SUM(L18:L20)</f>
        <v>1282660156</v>
      </c>
      <c r="M21" s="11"/>
    </row>
    <row r="22" spans="5:18" x14ac:dyDescent="0.3">
      <c r="J22" s="1" t="s">
        <v>21</v>
      </c>
      <c r="K22" s="138">
        <f>SUM(K21:L21)</f>
        <v>7973242153</v>
      </c>
      <c r="L22" s="139"/>
      <c r="M22" s="12">
        <f>SUM(M18:M20)</f>
        <v>7973242153</v>
      </c>
      <c r="N22" s="7">
        <f>SUM(N18:N20)</f>
        <v>2029767532</v>
      </c>
      <c r="O22" s="3">
        <f>SUM(O18:O20)</f>
        <v>128569910</v>
      </c>
      <c r="P22" s="3">
        <f>SUM(P18:P20)</f>
        <v>1901197622</v>
      </c>
      <c r="Q22" s="7">
        <f>SUM(Q18:Q20)</f>
        <v>10003009685</v>
      </c>
    </row>
    <row r="23" spans="5:18" x14ac:dyDescent="0.3">
      <c r="M23" s="11">
        <f>SUM(M22,N22)</f>
        <v>10003009685</v>
      </c>
    </row>
    <row r="24" spans="5:18" x14ac:dyDescent="0.3">
      <c r="E24" s="132" t="s">
        <v>18</v>
      </c>
      <c r="F24" s="2" t="s">
        <v>2</v>
      </c>
      <c r="G24" s="3">
        <v>9380285</v>
      </c>
      <c r="O24" s="6"/>
      <c r="P24" s="6"/>
    </row>
    <row r="25" spans="5:18" x14ac:dyDescent="0.3">
      <c r="E25" s="136"/>
      <c r="F25" s="2" t="s">
        <v>9</v>
      </c>
      <c r="G25" s="3">
        <v>18760570</v>
      </c>
      <c r="J25" s="1" t="s">
        <v>22</v>
      </c>
      <c r="K25" s="1"/>
      <c r="P25" s="11">
        <f>SUM(O15:O17)</f>
        <v>40595352</v>
      </c>
      <c r="Q25" s="11"/>
    </row>
    <row r="26" spans="5:18" x14ac:dyDescent="0.3">
      <c r="E26" s="136"/>
      <c r="F26" s="2" t="s">
        <v>17</v>
      </c>
      <c r="G26" s="3">
        <v>131323988</v>
      </c>
      <c r="J26" s="2" t="s">
        <v>23</v>
      </c>
      <c r="K26" s="2" t="s">
        <v>24</v>
      </c>
      <c r="L26" s="2" t="s">
        <v>25</v>
      </c>
      <c r="M26" s="2" t="s">
        <v>26</v>
      </c>
      <c r="N26" s="2" t="s">
        <v>27</v>
      </c>
    </row>
    <row r="27" spans="5:18" x14ac:dyDescent="0.3">
      <c r="E27" s="133"/>
      <c r="F27" s="2" t="s">
        <v>19</v>
      </c>
      <c r="G27" s="7">
        <f>SUM(G24:G26)</f>
        <v>159464843</v>
      </c>
      <c r="J27" s="2" t="s">
        <v>28</v>
      </c>
      <c r="K27" s="13">
        <v>469014244</v>
      </c>
      <c r="L27" s="14">
        <v>469014244</v>
      </c>
      <c r="M27" s="15">
        <f>SUM(K27:L27)</f>
        <v>938028488</v>
      </c>
      <c r="N27" s="10">
        <f>SUM(K27/M27)</f>
        <v>0.5</v>
      </c>
    </row>
    <row r="28" spans="5:18" x14ac:dyDescent="0.3">
      <c r="J28" s="2" t="s">
        <v>29</v>
      </c>
      <c r="K28" s="13">
        <v>938028489</v>
      </c>
      <c r="L28" s="14">
        <v>402012212</v>
      </c>
      <c r="M28" s="15">
        <f t="shared" ref="M28:M29" si="4">SUM(K28:L28)</f>
        <v>1340040701</v>
      </c>
      <c r="N28" s="10">
        <f t="shared" ref="N28:N29" si="5">SUM(K28/M28)</f>
        <v>0.69999999873138186</v>
      </c>
    </row>
    <row r="29" spans="5:18" x14ac:dyDescent="0.3">
      <c r="J29" s="2" t="s">
        <v>30</v>
      </c>
      <c r="K29" s="13">
        <v>6566199420</v>
      </c>
      <c r="L29" s="14">
        <v>1158741076</v>
      </c>
      <c r="M29" s="15">
        <f t="shared" si="4"/>
        <v>7724940496</v>
      </c>
      <c r="N29" s="10">
        <f t="shared" si="5"/>
        <v>0.84999999979287866</v>
      </c>
    </row>
    <row r="30" spans="5:18" x14ac:dyDescent="0.3">
      <c r="J30" s="1" t="s">
        <v>31</v>
      </c>
      <c r="K30" s="13">
        <f>SUM(K27:K29)</f>
        <v>7973242153</v>
      </c>
      <c r="L30" s="15">
        <f>SUM(L27:L29)</f>
        <v>2029767532</v>
      </c>
      <c r="M30" s="15">
        <f>SUM(M27:M29)</f>
        <v>10003009685</v>
      </c>
      <c r="N30" s="16">
        <f>SUM(K30/M30)</f>
        <v>0.79708431802842949</v>
      </c>
    </row>
    <row r="31" spans="5:18" x14ac:dyDescent="0.3">
      <c r="K31">
        <v>7973242153</v>
      </c>
    </row>
  </sheetData>
  <mergeCells count="22">
    <mergeCell ref="E24:E27"/>
    <mergeCell ref="K22:L22"/>
    <mergeCell ref="I4:I5"/>
    <mergeCell ref="I6:I8"/>
    <mergeCell ref="I9:I11"/>
    <mergeCell ref="J4:J5"/>
    <mergeCell ref="E3:E6"/>
    <mergeCell ref="E10:E13"/>
    <mergeCell ref="E17:E20"/>
    <mergeCell ref="I12:I14"/>
    <mergeCell ref="I15:I17"/>
    <mergeCell ref="I18:I20"/>
    <mergeCell ref="K4:K5"/>
    <mergeCell ref="K3:L3"/>
    <mergeCell ref="R3:R5"/>
    <mergeCell ref="L4:L5"/>
    <mergeCell ref="P4:P5"/>
    <mergeCell ref="O3:P3"/>
    <mergeCell ref="O4:O5"/>
    <mergeCell ref="Q3:Q5"/>
    <mergeCell ref="N3:N5"/>
    <mergeCell ref="M3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A98F-21CA-452A-B731-324D980E2C2D}">
  <dimension ref="B1:V179"/>
  <sheetViews>
    <sheetView tabSelected="1" topLeftCell="G1" zoomScaleNormal="100" workbookViewId="0">
      <selection activeCell="N1" sqref="N1:R1048576"/>
    </sheetView>
  </sheetViews>
  <sheetFormatPr defaultRowHeight="14.4" x14ac:dyDescent="0.3"/>
  <cols>
    <col min="1" max="1" width="7" customWidth="1"/>
    <col min="2" max="2" width="17" style="17" customWidth="1"/>
    <col min="3" max="3" width="14.6640625" style="17" customWidth="1"/>
    <col min="4" max="4" width="23.109375" style="17" customWidth="1"/>
    <col min="5" max="5" width="16" style="105" customWidth="1"/>
    <col min="6" max="6" width="16" style="38" customWidth="1"/>
    <col min="7" max="7" width="13.6640625" style="38" customWidth="1"/>
    <col min="8" max="8" width="15.5546875" style="18" customWidth="1"/>
    <col min="9" max="9" width="13.5546875" style="18" customWidth="1"/>
    <col min="10" max="10" width="9.21875" style="18" customWidth="1"/>
    <col min="11" max="11" width="17.88671875" style="11" customWidth="1"/>
    <col min="12" max="12" width="18.44140625" style="11" customWidth="1"/>
    <col min="13" max="13" width="12.109375" customWidth="1"/>
    <col min="14" max="14" width="12.6640625" style="63" customWidth="1"/>
    <col min="15" max="15" width="24.44140625" customWidth="1"/>
    <col min="16" max="16" width="17.44140625" customWidth="1"/>
    <col min="17" max="17" width="19.44140625" customWidth="1"/>
    <col min="18" max="18" width="17.6640625" customWidth="1"/>
    <col min="19" max="19" width="14.5546875" customWidth="1"/>
    <col min="22" max="22" width="14.5546875" bestFit="1" customWidth="1"/>
  </cols>
  <sheetData>
    <row r="1" spans="2:14" ht="25.2" customHeight="1" x14ac:dyDescent="0.3">
      <c r="B1" s="95" t="s">
        <v>102</v>
      </c>
    </row>
    <row r="2" spans="2:14" ht="26.4" customHeight="1" x14ac:dyDescent="0.3">
      <c r="B2" s="141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2:14" ht="37.799999999999997" customHeight="1" x14ac:dyDescent="0.3">
      <c r="B3" s="66" t="s">
        <v>89</v>
      </c>
      <c r="C3" s="67" t="s">
        <v>90</v>
      </c>
      <c r="D3" s="68" t="s">
        <v>85</v>
      </c>
      <c r="E3" s="69" t="s">
        <v>92</v>
      </c>
      <c r="F3" s="74" t="s">
        <v>97</v>
      </c>
      <c r="G3" s="143" t="s">
        <v>91</v>
      </c>
      <c r="H3" s="144"/>
      <c r="I3" s="144"/>
      <c r="J3" s="145"/>
      <c r="K3" s="142" t="s">
        <v>98</v>
      </c>
      <c r="L3" s="146" t="s">
        <v>99</v>
      </c>
      <c r="M3" s="148" t="s">
        <v>33</v>
      </c>
      <c r="N3" s="70" t="s">
        <v>87</v>
      </c>
    </row>
    <row r="4" spans="2:14" ht="24" customHeight="1" x14ac:dyDescent="0.3">
      <c r="B4" s="71"/>
      <c r="C4" s="71"/>
      <c r="D4" s="71"/>
      <c r="E4" s="72"/>
      <c r="F4" s="72"/>
      <c r="G4" s="72" t="s">
        <v>96</v>
      </c>
      <c r="H4" s="73" t="s">
        <v>93</v>
      </c>
      <c r="I4" s="73" t="s">
        <v>94</v>
      </c>
      <c r="J4" s="73" t="s">
        <v>95</v>
      </c>
      <c r="K4" s="142"/>
      <c r="L4" s="147"/>
      <c r="M4" s="149"/>
      <c r="N4" s="62"/>
    </row>
    <row r="5" spans="2:14" ht="16.2" customHeight="1" x14ac:dyDescent="0.3">
      <c r="B5" s="150" t="s">
        <v>42</v>
      </c>
      <c r="C5" s="150" t="s">
        <v>43</v>
      </c>
      <c r="D5" s="33" t="s">
        <v>17</v>
      </c>
      <c r="E5" s="106">
        <f t="shared" ref="E5:E6" si="0">SUM(E9)</f>
        <v>3588941176</v>
      </c>
      <c r="F5" s="80">
        <f>SUM(G5,K5)</f>
        <v>633342561</v>
      </c>
      <c r="G5" s="80">
        <f>SUM(H5:J5)</f>
        <v>0</v>
      </c>
      <c r="H5" s="41">
        <v>0</v>
      </c>
      <c r="I5" s="41">
        <v>0</v>
      </c>
      <c r="J5" s="41">
        <v>0</v>
      </c>
      <c r="K5" s="80">
        <v>633342561</v>
      </c>
      <c r="L5" s="80">
        <f>SUM(E5:F5)</f>
        <v>4222283737</v>
      </c>
      <c r="M5" s="47">
        <f t="shared" ref="M5:M32" si="1">SUM(E5/L5)</f>
        <v>0.84999999989342256</v>
      </c>
      <c r="N5" s="65" t="s">
        <v>88</v>
      </c>
    </row>
    <row r="6" spans="2:14" ht="16.2" customHeight="1" x14ac:dyDescent="0.3">
      <c r="B6" s="151"/>
      <c r="C6" s="151"/>
      <c r="D6" s="33" t="s">
        <v>86</v>
      </c>
      <c r="E6" s="106">
        <f t="shared" si="0"/>
        <v>512705883</v>
      </c>
      <c r="F6" s="80">
        <f t="shared" ref="F6:F7" si="2">SUM(G6,K6)</f>
        <v>219731093</v>
      </c>
      <c r="G6" s="80">
        <f t="shared" ref="G6:G7" si="3">SUM(H6:J6)</f>
        <v>0</v>
      </c>
      <c r="H6" s="41">
        <v>0</v>
      </c>
      <c r="I6" s="41">
        <v>0</v>
      </c>
      <c r="J6" s="41">
        <v>0</v>
      </c>
      <c r="K6" s="41">
        <v>219731093</v>
      </c>
      <c r="L6" s="80">
        <f t="shared" ref="L6:L7" si="4">SUM(E6:F6)</f>
        <v>732436976</v>
      </c>
      <c r="M6" s="47">
        <f t="shared" si="1"/>
        <v>0.69999999972693894</v>
      </c>
      <c r="N6" s="65" t="s">
        <v>88</v>
      </c>
    </row>
    <row r="7" spans="2:14" ht="16.2" customHeight="1" x14ac:dyDescent="0.3">
      <c r="B7" s="151"/>
      <c r="C7" s="151"/>
      <c r="D7" s="33" t="s">
        <v>2</v>
      </c>
      <c r="E7" s="106">
        <f>SUM(E11)</f>
        <v>256352941</v>
      </c>
      <c r="F7" s="80">
        <f t="shared" si="2"/>
        <v>256352941</v>
      </c>
      <c r="G7" s="80">
        <f t="shared" si="3"/>
        <v>0</v>
      </c>
      <c r="H7" s="41">
        <v>0</v>
      </c>
      <c r="I7" s="41">
        <v>0</v>
      </c>
      <c r="J7" s="41">
        <v>0</v>
      </c>
      <c r="K7" s="41">
        <v>256352941</v>
      </c>
      <c r="L7" s="80">
        <f t="shared" si="4"/>
        <v>512705882</v>
      </c>
      <c r="M7" s="47">
        <f t="shared" si="1"/>
        <v>0.5</v>
      </c>
      <c r="N7" s="65" t="s">
        <v>88</v>
      </c>
    </row>
    <row r="8" spans="2:14" ht="16.2" customHeight="1" x14ac:dyDescent="0.3">
      <c r="B8" s="152"/>
      <c r="C8" s="152"/>
      <c r="D8" s="35" t="s">
        <v>7</v>
      </c>
      <c r="E8" s="40">
        <f>SUM(E5:E7)</f>
        <v>4358000000</v>
      </c>
      <c r="F8" s="81">
        <f t="shared" ref="F8:F35" si="5">SUM(H8:K8)</f>
        <v>1109426595</v>
      </c>
      <c r="G8" s="80">
        <f t="shared" ref="G8:G65" si="6">SUM(H8:J8)</f>
        <v>0</v>
      </c>
      <c r="H8" s="42">
        <v>0</v>
      </c>
      <c r="I8" s="42">
        <v>0</v>
      </c>
      <c r="J8" s="42">
        <v>0</v>
      </c>
      <c r="K8" s="42">
        <f>SUM(K5:K7)</f>
        <v>1109426595</v>
      </c>
      <c r="L8" s="42">
        <f>SUM(E8,H8,K8)</f>
        <v>5467426595</v>
      </c>
      <c r="M8" s="58">
        <f t="shared" si="1"/>
        <v>0.79708431823948434</v>
      </c>
      <c r="N8" s="65" t="s">
        <v>88</v>
      </c>
    </row>
    <row r="9" spans="2:14" ht="19.2" customHeight="1" x14ac:dyDescent="0.3">
      <c r="B9" s="156" t="s">
        <v>44</v>
      </c>
      <c r="C9" s="156" t="s">
        <v>43</v>
      </c>
      <c r="D9" s="48" t="s">
        <v>17</v>
      </c>
      <c r="E9" s="107">
        <v>3588941176</v>
      </c>
      <c r="F9" s="82">
        <f t="shared" si="5"/>
        <v>633342561</v>
      </c>
      <c r="G9" s="82">
        <f t="shared" si="6"/>
        <v>0</v>
      </c>
      <c r="H9" s="27">
        <v>0</v>
      </c>
      <c r="I9" s="27">
        <v>0</v>
      </c>
      <c r="J9" s="27">
        <v>0</v>
      </c>
      <c r="K9" s="82">
        <v>633342561</v>
      </c>
      <c r="L9" s="83">
        <f t="shared" ref="L9:L11" si="7">SUM(E9,H9,K9)</f>
        <v>4222283737</v>
      </c>
      <c r="M9" s="44">
        <f t="shared" si="1"/>
        <v>0.84999999989342256</v>
      </c>
      <c r="N9" s="65" t="s">
        <v>88</v>
      </c>
    </row>
    <row r="10" spans="2:14" ht="19.2" customHeight="1" x14ac:dyDescent="0.3">
      <c r="B10" s="157"/>
      <c r="C10" s="157"/>
      <c r="D10" s="48" t="s">
        <v>86</v>
      </c>
      <c r="E10" s="82">
        <v>512705883</v>
      </c>
      <c r="F10" s="82">
        <f t="shared" si="5"/>
        <v>219731093</v>
      </c>
      <c r="G10" s="82">
        <f t="shared" si="6"/>
        <v>0</v>
      </c>
      <c r="H10" s="27">
        <v>0</v>
      </c>
      <c r="I10" s="27">
        <v>0</v>
      </c>
      <c r="J10" s="27">
        <v>0</v>
      </c>
      <c r="K10" s="27">
        <v>219731093</v>
      </c>
      <c r="L10" s="83">
        <f t="shared" si="7"/>
        <v>732436976</v>
      </c>
      <c r="M10" s="44">
        <f t="shared" si="1"/>
        <v>0.69999999972693894</v>
      </c>
      <c r="N10" s="65" t="s">
        <v>88</v>
      </c>
    </row>
    <row r="11" spans="2:14" ht="19.2" customHeight="1" x14ac:dyDescent="0.3">
      <c r="B11" s="157"/>
      <c r="C11" s="157"/>
      <c r="D11" s="48" t="s">
        <v>2</v>
      </c>
      <c r="E11" s="94">
        <v>256352941</v>
      </c>
      <c r="F11" s="82">
        <f t="shared" si="5"/>
        <v>256352941</v>
      </c>
      <c r="G11" s="82">
        <f t="shared" si="6"/>
        <v>0</v>
      </c>
      <c r="H11" s="27">
        <v>0</v>
      </c>
      <c r="I11" s="27">
        <v>0</v>
      </c>
      <c r="J11" s="27">
        <v>0</v>
      </c>
      <c r="K11" s="27">
        <v>256352941</v>
      </c>
      <c r="L11" s="83">
        <f t="shared" si="7"/>
        <v>512705882</v>
      </c>
      <c r="M11" s="44">
        <f t="shared" si="1"/>
        <v>0.5</v>
      </c>
      <c r="N11" s="65" t="s">
        <v>88</v>
      </c>
    </row>
    <row r="12" spans="2:14" ht="19.2" customHeight="1" x14ac:dyDescent="0.3">
      <c r="B12" s="158"/>
      <c r="C12" s="158"/>
      <c r="D12" s="75" t="s">
        <v>7</v>
      </c>
      <c r="E12" s="37">
        <f>SUM(E9:E11)</f>
        <v>4358000000</v>
      </c>
      <c r="F12" s="84">
        <f t="shared" si="5"/>
        <v>1109426595</v>
      </c>
      <c r="G12" s="82">
        <f t="shared" si="6"/>
        <v>0</v>
      </c>
      <c r="H12" s="29">
        <v>0</v>
      </c>
      <c r="I12" s="29">
        <v>0</v>
      </c>
      <c r="J12" s="29">
        <v>0</v>
      </c>
      <c r="K12" s="29">
        <f>SUM(K9:K11)</f>
        <v>1109426595</v>
      </c>
      <c r="L12" s="29">
        <f>SUM(E12,H12,K12)</f>
        <v>5467426595</v>
      </c>
      <c r="M12" s="43">
        <f t="shared" si="1"/>
        <v>0.79708431823948434</v>
      </c>
      <c r="N12" s="65" t="s">
        <v>88</v>
      </c>
    </row>
    <row r="13" spans="2:14" ht="19.8" customHeight="1" x14ac:dyDescent="0.3">
      <c r="B13" s="150" t="s">
        <v>34</v>
      </c>
      <c r="C13" s="150"/>
      <c r="D13" s="33" t="s">
        <v>17</v>
      </c>
      <c r="E13" s="108">
        <f>SUM(E17,E21,E25,E29,E33,E37,E41,E45,E49,E53,E57,E61,E65,E69,E73,E77,E81,E85,E89,E93,E98,E102,E106,E111,E115,E119,E123,E127,E131,E135,E139,E143)</f>
        <v>2187110726</v>
      </c>
      <c r="F13" s="80">
        <f t="shared" si="5"/>
        <v>385960717</v>
      </c>
      <c r="G13" s="80">
        <f t="shared" si="6"/>
        <v>0</v>
      </c>
      <c r="H13" s="34">
        <v>0</v>
      </c>
      <c r="I13" s="34">
        <v>0</v>
      </c>
      <c r="J13" s="34">
        <v>0</v>
      </c>
      <c r="K13" s="34">
        <v>385960717</v>
      </c>
      <c r="L13" s="34">
        <f>SUM(E13,H13,K13)</f>
        <v>2573071443</v>
      </c>
      <c r="M13" s="47">
        <f t="shared" si="1"/>
        <v>0.84999999978624763</v>
      </c>
      <c r="N13" s="65" t="s">
        <v>88</v>
      </c>
    </row>
    <row r="14" spans="2:14" ht="19.8" customHeight="1" x14ac:dyDescent="0.3">
      <c r="B14" s="151"/>
      <c r="C14" s="151"/>
      <c r="D14" s="33" t="s">
        <v>86</v>
      </c>
      <c r="E14" s="108">
        <f t="shared" ref="E14:E15" si="8">SUM(E18,E22,E26,E30,E34,E38,E42,E46,E50,E54,E58,E62,E66,E70,E74,E78,E82,E86,E90,E94,E99,E103,E107,E112,E116,E120,E124,E128,E132,E136,E140,E144)</f>
        <v>312444389</v>
      </c>
      <c r="F14" s="80">
        <f t="shared" si="5"/>
        <v>133904739</v>
      </c>
      <c r="G14" s="80">
        <f t="shared" si="6"/>
        <v>0</v>
      </c>
      <c r="H14" s="34">
        <v>0</v>
      </c>
      <c r="I14" s="34">
        <v>0</v>
      </c>
      <c r="J14" s="34">
        <v>0</v>
      </c>
      <c r="K14" s="34">
        <v>133904739</v>
      </c>
      <c r="L14" s="34">
        <f>SUM(E14,H14,K14)</f>
        <v>446349128</v>
      </c>
      <c r="M14" s="47">
        <f t="shared" si="1"/>
        <v>0.69999999865576079</v>
      </c>
      <c r="N14" s="65" t="s">
        <v>88</v>
      </c>
    </row>
    <row r="15" spans="2:14" ht="19.8" customHeight="1" x14ac:dyDescent="0.3">
      <c r="B15" s="151"/>
      <c r="C15" s="151"/>
      <c r="D15" s="33" t="s">
        <v>2</v>
      </c>
      <c r="E15" s="108">
        <f t="shared" si="8"/>
        <v>156222195</v>
      </c>
      <c r="F15" s="80">
        <f t="shared" si="5"/>
        <v>156222195</v>
      </c>
      <c r="G15" s="80">
        <f t="shared" si="6"/>
        <v>0</v>
      </c>
      <c r="H15" s="34">
        <v>0</v>
      </c>
      <c r="I15" s="34">
        <v>0</v>
      </c>
      <c r="J15" s="34">
        <v>0</v>
      </c>
      <c r="K15" s="34">
        <v>156222195</v>
      </c>
      <c r="L15" s="34">
        <f>SUM(E15,H15,K15)</f>
        <v>312444390</v>
      </c>
      <c r="M15" s="47">
        <f t="shared" si="1"/>
        <v>0.5</v>
      </c>
      <c r="N15" s="65" t="s">
        <v>88</v>
      </c>
    </row>
    <row r="16" spans="2:14" ht="19.8" customHeight="1" x14ac:dyDescent="0.3">
      <c r="B16" s="152"/>
      <c r="C16" s="152"/>
      <c r="D16" s="35" t="s">
        <v>7</v>
      </c>
      <c r="E16" s="40">
        <f>SUM(E13:E15)</f>
        <v>2655777310</v>
      </c>
      <c r="F16" s="81">
        <f t="shared" si="5"/>
        <v>676087651</v>
      </c>
      <c r="G16" s="81">
        <f t="shared" si="6"/>
        <v>0</v>
      </c>
      <c r="H16" s="40">
        <f t="shared" ref="H16:L16" si="9">SUM(H13:H15)</f>
        <v>0</v>
      </c>
      <c r="I16" s="40">
        <v>0</v>
      </c>
      <c r="J16" s="40">
        <v>0</v>
      </c>
      <c r="K16" s="40">
        <f t="shared" si="9"/>
        <v>676087651</v>
      </c>
      <c r="L16" s="40">
        <f t="shared" si="9"/>
        <v>3331864961</v>
      </c>
      <c r="M16" s="58">
        <f t="shared" si="1"/>
        <v>0.79708431796795143</v>
      </c>
      <c r="N16" s="65" t="s">
        <v>88</v>
      </c>
    </row>
    <row r="17" spans="2:17" ht="19.8" customHeight="1" x14ac:dyDescent="0.3">
      <c r="B17" s="153" t="s">
        <v>45</v>
      </c>
      <c r="C17" s="153" t="s">
        <v>43</v>
      </c>
      <c r="D17" s="22" t="s">
        <v>17</v>
      </c>
      <c r="E17" s="23">
        <v>82352941</v>
      </c>
      <c r="F17" s="85">
        <f t="shared" si="5"/>
        <v>0</v>
      </c>
      <c r="G17" s="88">
        <f t="shared" si="6"/>
        <v>0</v>
      </c>
      <c r="H17" s="23">
        <f>SUM(O20/17)*14</f>
        <v>0</v>
      </c>
      <c r="I17" s="23">
        <v>0</v>
      </c>
      <c r="J17" s="23">
        <v>0</v>
      </c>
      <c r="K17" s="23">
        <f t="shared" ref="K17" si="10">SUM(P20/17)*14</f>
        <v>0</v>
      </c>
      <c r="L17" s="23">
        <f>SUM(E17,F17)</f>
        <v>82352941</v>
      </c>
      <c r="M17" s="44">
        <f t="shared" si="1"/>
        <v>1</v>
      </c>
      <c r="N17" s="65" t="s">
        <v>88</v>
      </c>
      <c r="O17" s="18"/>
      <c r="P17" s="20"/>
    </row>
    <row r="18" spans="2:17" x14ac:dyDescent="0.3">
      <c r="B18" s="154"/>
      <c r="C18" s="154"/>
      <c r="D18" s="22" t="s">
        <v>86</v>
      </c>
      <c r="E18" s="23">
        <v>11764706</v>
      </c>
      <c r="F18" s="85">
        <f t="shared" si="5"/>
        <v>0</v>
      </c>
      <c r="G18" s="88">
        <f t="shared" si="6"/>
        <v>0</v>
      </c>
      <c r="H18" s="23">
        <f>SUM(O20/17)*2</f>
        <v>0</v>
      </c>
      <c r="I18" s="23">
        <v>0</v>
      </c>
      <c r="J18" s="23">
        <v>0</v>
      </c>
      <c r="K18" s="23">
        <f t="shared" ref="K18" si="11">SUM(P20/17)*2</f>
        <v>0</v>
      </c>
      <c r="L18" s="23">
        <f t="shared" ref="L18:L81" si="12">SUM(E18,F18)</f>
        <v>11764706</v>
      </c>
      <c r="M18" s="44">
        <f t="shared" si="1"/>
        <v>1</v>
      </c>
      <c r="N18" s="65" t="s">
        <v>88</v>
      </c>
      <c r="O18" s="18"/>
      <c r="P18" s="20"/>
    </row>
    <row r="19" spans="2:17" x14ac:dyDescent="0.3">
      <c r="B19" s="154"/>
      <c r="C19" s="154"/>
      <c r="D19" s="22" t="s">
        <v>2</v>
      </c>
      <c r="E19" s="23">
        <v>5882353</v>
      </c>
      <c r="F19" s="85">
        <f t="shared" si="5"/>
        <v>0</v>
      </c>
      <c r="G19" s="88">
        <f t="shared" si="6"/>
        <v>0</v>
      </c>
      <c r="H19" s="23">
        <f>SUM(O20/17)</f>
        <v>0</v>
      </c>
      <c r="I19" s="23">
        <v>0</v>
      </c>
      <c r="J19" s="23">
        <v>0</v>
      </c>
      <c r="K19" s="23">
        <f t="shared" ref="K19" si="13">SUM(P20/17)</f>
        <v>0</v>
      </c>
      <c r="L19" s="23">
        <f t="shared" si="12"/>
        <v>5882353</v>
      </c>
      <c r="M19" s="44">
        <f t="shared" si="1"/>
        <v>1</v>
      </c>
      <c r="N19" s="65" t="s">
        <v>88</v>
      </c>
      <c r="P19" s="20"/>
    </row>
    <row r="20" spans="2:17" x14ac:dyDescent="0.3">
      <c r="B20" s="155"/>
      <c r="C20" s="155"/>
      <c r="D20" s="25" t="s">
        <v>7</v>
      </c>
      <c r="E20" s="28">
        <f>SUM(E17:E19)</f>
        <v>100000000</v>
      </c>
      <c r="F20" s="86">
        <f t="shared" si="5"/>
        <v>0</v>
      </c>
      <c r="G20" s="84">
        <f t="shared" si="6"/>
        <v>0</v>
      </c>
      <c r="H20" s="28">
        <f t="shared" ref="H20:K20" si="14">SUM(H17:H19)</f>
        <v>0</v>
      </c>
      <c r="I20" s="28">
        <v>0</v>
      </c>
      <c r="J20" s="28">
        <v>0</v>
      </c>
      <c r="K20" s="28">
        <f t="shared" si="14"/>
        <v>0</v>
      </c>
      <c r="L20" s="28">
        <f t="shared" si="12"/>
        <v>100000000</v>
      </c>
      <c r="M20" s="43">
        <f t="shared" si="1"/>
        <v>1</v>
      </c>
      <c r="N20" s="65" t="s">
        <v>88</v>
      </c>
      <c r="P20" s="20"/>
    </row>
    <row r="21" spans="2:17" ht="27.6" customHeight="1" x14ac:dyDescent="0.3">
      <c r="B21" s="153" t="s">
        <v>46</v>
      </c>
      <c r="C21" s="153" t="s">
        <v>43</v>
      </c>
      <c r="D21" s="22" t="s">
        <v>17</v>
      </c>
      <c r="E21" s="23">
        <v>46941177</v>
      </c>
      <c r="F21" s="85">
        <f t="shared" si="5"/>
        <v>0</v>
      </c>
      <c r="G21" s="88">
        <f t="shared" si="6"/>
        <v>0</v>
      </c>
      <c r="H21" s="23">
        <f>SUM(O24/17)*14</f>
        <v>0</v>
      </c>
      <c r="I21" s="23">
        <v>0</v>
      </c>
      <c r="J21" s="23">
        <v>0</v>
      </c>
      <c r="K21" s="23">
        <f>SUM(P24/17)*14</f>
        <v>0</v>
      </c>
      <c r="L21" s="23">
        <f t="shared" si="12"/>
        <v>46941177</v>
      </c>
      <c r="M21" s="44">
        <f t="shared" si="1"/>
        <v>1</v>
      </c>
      <c r="N21" s="65" t="s">
        <v>88</v>
      </c>
      <c r="P21" s="112"/>
    </row>
    <row r="22" spans="2:17" x14ac:dyDescent="0.3">
      <c r="B22" s="154"/>
      <c r="C22" s="154"/>
      <c r="D22" s="22" t="s">
        <v>86</v>
      </c>
      <c r="E22" s="23">
        <v>6705882</v>
      </c>
      <c r="F22" s="85">
        <f t="shared" si="5"/>
        <v>0</v>
      </c>
      <c r="G22" s="88">
        <f t="shared" si="6"/>
        <v>0</v>
      </c>
      <c r="H22" s="23">
        <f>SUM(O24/17)*2</f>
        <v>0</v>
      </c>
      <c r="I22" s="23">
        <v>0</v>
      </c>
      <c r="J22" s="23">
        <v>0</v>
      </c>
      <c r="K22" s="23">
        <f t="shared" ref="K22:K28" si="15">SUM(P25/17)*14</f>
        <v>0</v>
      </c>
      <c r="L22" s="23">
        <f t="shared" si="12"/>
        <v>6705882</v>
      </c>
      <c r="M22" s="44">
        <f t="shared" si="1"/>
        <v>1</v>
      </c>
      <c r="N22" s="65" t="s">
        <v>88</v>
      </c>
    </row>
    <row r="23" spans="2:17" x14ac:dyDescent="0.3">
      <c r="B23" s="154"/>
      <c r="C23" s="154"/>
      <c r="D23" s="22" t="s">
        <v>2</v>
      </c>
      <c r="E23" s="23">
        <v>3352941</v>
      </c>
      <c r="F23" s="85">
        <f t="shared" si="5"/>
        <v>0</v>
      </c>
      <c r="G23" s="88">
        <f t="shared" si="6"/>
        <v>0</v>
      </c>
      <c r="H23" s="23">
        <f>SUM(O24/17)</f>
        <v>0</v>
      </c>
      <c r="I23" s="23">
        <v>0</v>
      </c>
      <c r="J23" s="23">
        <v>0</v>
      </c>
      <c r="K23" s="23">
        <f t="shared" si="15"/>
        <v>0</v>
      </c>
      <c r="L23" s="23">
        <f t="shared" si="12"/>
        <v>3352941</v>
      </c>
      <c r="M23" s="44">
        <f t="shared" si="1"/>
        <v>1</v>
      </c>
      <c r="N23" s="65" t="s">
        <v>88</v>
      </c>
    </row>
    <row r="24" spans="2:17" x14ac:dyDescent="0.3">
      <c r="B24" s="155"/>
      <c r="C24" s="155"/>
      <c r="D24" s="25" t="s">
        <v>7</v>
      </c>
      <c r="E24" s="28">
        <f>SUM(E21:E23)</f>
        <v>57000000</v>
      </c>
      <c r="F24" s="86">
        <f t="shared" si="5"/>
        <v>0</v>
      </c>
      <c r="G24" s="84">
        <f t="shared" si="6"/>
        <v>0</v>
      </c>
      <c r="H24" s="28">
        <f t="shared" ref="H24" si="16">SUM(H21:H23)</f>
        <v>0</v>
      </c>
      <c r="I24" s="28">
        <v>0</v>
      </c>
      <c r="J24" s="28">
        <v>0</v>
      </c>
      <c r="K24" s="28">
        <f t="shared" si="15"/>
        <v>0</v>
      </c>
      <c r="L24" s="28">
        <f t="shared" si="12"/>
        <v>57000000</v>
      </c>
      <c r="M24" s="43">
        <f t="shared" si="1"/>
        <v>1</v>
      </c>
      <c r="N24" s="65" t="s">
        <v>88</v>
      </c>
    </row>
    <row r="25" spans="2:17" ht="15.6" customHeight="1" x14ac:dyDescent="0.3">
      <c r="B25" s="153" t="s">
        <v>47</v>
      </c>
      <c r="C25" s="153" t="s">
        <v>43</v>
      </c>
      <c r="D25" s="22" t="s">
        <v>17</v>
      </c>
      <c r="E25" s="23">
        <v>32941177</v>
      </c>
      <c r="F25" s="85">
        <f t="shared" si="5"/>
        <v>0</v>
      </c>
      <c r="G25" s="88">
        <f t="shared" si="6"/>
        <v>0</v>
      </c>
      <c r="H25" s="23">
        <f>SUM(O28/17)*14</f>
        <v>0</v>
      </c>
      <c r="I25" s="23">
        <v>0</v>
      </c>
      <c r="J25" s="23">
        <v>0</v>
      </c>
      <c r="K25" s="23">
        <f t="shared" si="15"/>
        <v>0</v>
      </c>
      <c r="L25" s="23">
        <f t="shared" si="12"/>
        <v>32941177</v>
      </c>
      <c r="M25" s="44">
        <f t="shared" si="1"/>
        <v>1</v>
      </c>
      <c r="N25" s="65" t="s">
        <v>88</v>
      </c>
    </row>
    <row r="26" spans="2:17" x14ac:dyDescent="0.3">
      <c r="B26" s="154"/>
      <c r="C26" s="154"/>
      <c r="D26" s="22" t="s">
        <v>86</v>
      </c>
      <c r="E26" s="23">
        <v>4705882</v>
      </c>
      <c r="F26" s="85">
        <f t="shared" si="5"/>
        <v>0</v>
      </c>
      <c r="G26" s="88">
        <f t="shared" si="6"/>
        <v>0</v>
      </c>
      <c r="H26" s="23">
        <f>SUM(O28/17)*2</f>
        <v>0</v>
      </c>
      <c r="I26" s="23">
        <v>0</v>
      </c>
      <c r="J26" s="23">
        <v>0</v>
      </c>
      <c r="K26" s="23">
        <f t="shared" si="15"/>
        <v>0</v>
      </c>
      <c r="L26" s="23">
        <f t="shared" si="12"/>
        <v>4705882</v>
      </c>
      <c r="M26" s="44">
        <f t="shared" si="1"/>
        <v>1</v>
      </c>
      <c r="N26" s="65" t="s">
        <v>88</v>
      </c>
    </row>
    <row r="27" spans="2:17" x14ac:dyDescent="0.3">
      <c r="B27" s="154"/>
      <c r="C27" s="154"/>
      <c r="D27" s="22" t="s">
        <v>2</v>
      </c>
      <c r="E27" s="23">
        <v>2352941</v>
      </c>
      <c r="F27" s="85">
        <f t="shared" si="5"/>
        <v>0</v>
      </c>
      <c r="G27" s="88">
        <f t="shared" si="6"/>
        <v>0</v>
      </c>
      <c r="H27" s="23">
        <f>SUM(O28/17)</f>
        <v>0</v>
      </c>
      <c r="I27" s="23">
        <v>0</v>
      </c>
      <c r="J27" s="23">
        <v>0</v>
      </c>
      <c r="K27" s="23">
        <f t="shared" si="15"/>
        <v>0</v>
      </c>
      <c r="L27" s="23">
        <f t="shared" si="12"/>
        <v>2352941</v>
      </c>
      <c r="M27" s="44">
        <f t="shared" si="1"/>
        <v>1</v>
      </c>
      <c r="N27" s="65" t="s">
        <v>88</v>
      </c>
    </row>
    <row r="28" spans="2:17" x14ac:dyDescent="0.3">
      <c r="B28" s="155"/>
      <c r="C28" s="155"/>
      <c r="D28" s="25" t="s">
        <v>7</v>
      </c>
      <c r="E28" s="28">
        <f>SUM(E25:E27)</f>
        <v>40000000</v>
      </c>
      <c r="F28" s="86">
        <f t="shared" si="5"/>
        <v>0</v>
      </c>
      <c r="G28" s="84">
        <f t="shared" si="6"/>
        <v>0</v>
      </c>
      <c r="H28" s="28">
        <f t="shared" ref="H28" si="17">SUM(H25:H27)</f>
        <v>0</v>
      </c>
      <c r="I28" s="28">
        <v>0</v>
      </c>
      <c r="J28" s="28">
        <v>0</v>
      </c>
      <c r="K28" s="28">
        <f t="shared" si="15"/>
        <v>0</v>
      </c>
      <c r="L28" s="28">
        <f t="shared" si="12"/>
        <v>40000000</v>
      </c>
      <c r="M28" s="43">
        <f t="shared" si="1"/>
        <v>1</v>
      </c>
      <c r="N28" s="65" t="s">
        <v>88</v>
      </c>
    </row>
    <row r="29" spans="2:17" ht="18" customHeight="1" x14ac:dyDescent="0.3">
      <c r="B29" s="156" t="s">
        <v>48</v>
      </c>
      <c r="C29" s="153" t="s">
        <v>43</v>
      </c>
      <c r="D29" s="22" t="s">
        <v>17</v>
      </c>
      <c r="E29" s="23">
        <v>428235294</v>
      </c>
      <c r="F29" s="85">
        <f t="shared" si="5"/>
        <v>45394550</v>
      </c>
      <c r="G29" s="88">
        <f t="shared" si="6"/>
        <v>0</v>
      </c>
      <c r="H29" s="23">
        <v>0</v>
      </c>
      <c r="I29" s="23">
        <v>0</v>
      </c>
      <c r="J29" s="23">
        <v>0</v>
      </c>
      <c r="K29" s="23">
        <v>45394550</v>
      </c>
      <c r="L29" s="23">
        <f t="shared" si="12"/>
        <v>473629844</v>
      </c>
      <c r="M29" s="44">
        <f t="shared" si="1"/>
        <v>0.90415606074012511</v>
      </c>
      <c r="N29" s="65" t="s">
        <v>88</v>
      </c>
      <c r="O29" s="11"/>
      <c r="Q29" s="11"/>
    </row>
    <row r="30" spans="2:17" ht="18" customHeight="1" x14ac:dyDescent="0.3">
      <c r="B30" s="157"/>
      <c r="C30" s="154"/>
      <c r="D30" s="22" t="s">
        <v>86</v>
      </c>
      <c r="E30" s="23">
        <v>61176470</v>
      </c>
      <c r="F30" s="85">
        <f t="shared" si="5"/>
        <v>28409039</v>
      </c>
      <c r="G30" s="88">
        <f t="shared" si="6"/>
        <v>0</v>
      </c>
      <c r="H30" s="23">
        <v>0</v>
      </c>
      <c r="I30" s="23">
        <v>0</v>
      </c>
      <c r="J30" s="23">
        <v>0</v>
      </c>
      <c r="K30" s="23">
        <v>28409039</v>
      </c>
      <c r="L30" s="23">
        <f t="shared" si="12"/>
        <v>89585509</v>
      </c>
      <c r="M30" s="44">
        <f t="shared" si="1"/>
        <v>0.68288354537339291</v>
      </c>
      <c r="N30" s="65" t="s">
        <v>88</v>
      </c>
      <c r="O30" s="11"/>
      <c r="Q30" s="11"/>
    </row>
    <row r="31" spans="2:17" ht="18" customHeight="1" x14ac:dyDescent="0.3">
      <c r="B31" s="157"/>
      <c r="C31" s="154"/>
      <c r="D31" s="48" t="s">
        <v>2</v>
      </c>
      <c r="E31" s="26">
        <v>30588236</v>
      </c>
      <c r="F31" s="85">
        <f t="shared" si="5"/>
        <v>36596769</v>
      </c>
      <c r="G31" s="88">
        <f t="shared" si="6"/>
        <v>0</v>
      </c>
      <c r="H31" s="26">
        <v>0</v>
      </c>
      <c r="I31" s="26">
        <v>0</v>
      </c>
      <c r="J31" s="26">
        <v>0</v>
      </c>
      <c r="K31" s="26">
        <v>36596769</v>
      </c>
      <c r="L31" s="23">
        <f t="shared" si="12"/>
        <v>67185005</v>
      </c>
      <c r="M31" s="44">
        <f t="shared" si="1"/>
        <v>0.45528367527843455</v>
      </c>
      <c r="N31" s="65" t="s">
        <v>88</v>
      </c>
      <c r="O31" s="11"/>
      <c r="Q31" s="11"/>
    </row>
    <row r="32" spans="2:17" ht="18" customHeight="1" x14ac:dyDescent="0.3">
      <c r="B32" s="158"/>
      <c r="C32" s="155"/>
      <c r="D32" s="25" t="s">
        <v>7</v>
      </c>
      <c r="E32" s="28">
        <f>SUM(E29:E31)</f>
        <v>520000000</v>
      </c>
      <c r="F32" s="86">
        <f t="shared" si="5"/>
        <v>110400358</v>
      </c>
      <c r="G32" s="84">
        <f t="shared" si="6"/>
        <v>0</v>
      </c>
      <c r="H32" s="28">
        <f t="shared" ref="H32" si="18">SUM(H29:H31)</f>
        <v>0</v>
      </c>
      <c r="I32" s="28">
        <v>0</v>
      </c>
      <c r="J32" s="28">
        <v>0</v>
      </c>
      <c r="K32" s="37">
        <f>SUM(K29:K31)</f>
        <v>110400358</v>
      </c>
      <c r="L32" s="28">
        <f t="shared" si="12"/>
        <v>630400358</v>
      </c>
      <c r="M32" s="43">
        <f t="shared" si="1"/>
        <v>0.82487262800697836</v>
      </c>
      <c r="N32" s="65" t="s">
        <v>88</v>
      </c>
      <c r="O32" s="11"/>
      <c r="P32" s="11"/>
      <c r="Q32" s="11"/>
    </row>
    <row r="33" spans="2:15" ht="13.8" customHeight="1" x14ac:dyDescent="0.3">
      <c r="B33" s="153" t="s">
        <v>49</v>
      </c>
      <c r="C33" s="153" t="s">
        <v>43</v>
      </c>
      <c r="D33" s="22" t="s">
        <v>17</v>
      </c>
      <c r="E33" s="26">
        <v>27176471</v>
      </c>
      <c r="F33" s="85">
        <f t="shared" si="5"/>
        <v>0</v>
      </c>
      <c r="G33" s="88">
        <f t="shared" si="6"/>
        <v>0</v>
      </c>
      <c r="H33" s="23">
        <v>0</v>
      </c>
      <c r="I33" s="23">
        <v>0</v>
      </c>
      <c r="J33" s="23">
        <v>0</v>
      </c>
      <c r="K33" s="23">
        <f t="shared" ref="K33" si="19">SUM(P36/17)*14</f>
        <v>0</v>
      </c>
      <c r="L33" s="23">
        <f t="shared" si="12"/>
        <v>27176471</v>
      </c>
      <c r="M33" s="44">
        <f t="shared" ref="M33:M64" si="20">SUM(E33/L33)</f>
        <v>1</v>
      </c>
      <c r="N33" s="65" t="s">
        <v>88</v>
      </c>
      <c r="O33" s="11"/>
    </row>
    <row r="34" spans="2:15" x14ac:dyDescent="0.3">
      <c r="B34" s="154"/>
      <c r="C34" s="154"/>
      <c r="D34" s="22" t="s">
        <v>86</v>
      </c>
      <c r="E34" s="26">
        <v>3882353</v>
      </c>
      <c r="F34" s="85">
        <f t="shared" si="5"/>
        <v>0</v>
      </c>
      <c r="G34" s="88">
        <f t="shared" si="6"/>
        <v>0</v>
      </c>
      <c r="H34" s="23">
        <v>0</v>
      </c>
      <c r="I34" s="23">
        <v>0</v>
      </c>
      <c r="J34" s="23">
        <v>0</v>
      </c>
      <c r="K34" s="23">
        <f t="shared" ref="K34" si="21">SUM(P36/17)*2</f>
        <v>0</v>
      </c>
      <c r="L34" s="23">
        <f t="shared" si="12"/>
        <v>3882353</v>
      </c>
      <c r="M34" s="44">
        <f t="shared" si="20"/>
        <v>1</v>
      </c>
      <c r="N34" s="65" t="s">
        <v>88</v>
      </c>
      <c r="O34" s="11"/>
    </row>
    <row r="35" spans="2:15" x14ac:dyDescent="0.3">
      <c r="B35" s="154"/>
      <c r="C35" s="154"/>
      <c r="D35" s="22" t="s">
        <v>2</v>
      </c>
      <c r="E35" s="26">
        <v>1941176</v>
      </c>
      <c r="F35" s="85">
        <f t="shared" si="5"/>
        <v>0</v>
      </c>
      <c r="G35" s="88">
        <f t="shared" si="6"/>
        <v>0</v>
      </c>
      <c r="H35" s="23">
        <v>0</v>
      </c>
      <c r="I35" s="23">
        <v>0</v>
      </c>
      <c r="J35" s="23">
        <v>0</v>
      </c>
      <c r="K35" s="23">
        <f t="shared" ref="K35" si="22">SUM(P36/17)</f>
        <v>0</v>
      </c>
      <c r="L35" s="23">
        <f t="shared" si="12"/>
        <v>1941176</v>
      </c>
      <c r="M35" s="44">
        <f t="shared" si="20"/>
        <v>1</v>
      </c>
      <c r="N35" s="65" t="s">
        <v>88</v>
      </c>
      <c r="O35" s="11"/>
    </row>
    <row r="36" spans="2:15" x14ac:dyDescent="0.3">
      <c r="B36" s="155"/>
      <c r="C36" s="155"/>
      <c r="D36" s="25" t="s">
        <v>7</v>
      </c>
      <c r="E36" s="37">
        <f>SUM(E33:E35)</f>
        <v>33000000</v>
      </c>
      <c r="F36" s="86">
        <f t="shared" ref="F36:F67" si="23">SUM(H36:K36)</f>
        <v>0</v>
      </c>
      <c r="G36" s="84">
        <f t="shared" si="6"/>
        <v>0</v>
      </c>
      <c r="H36" s="28">
        <f t="shared" ref="H36" si="24">SUM(H33:H35)</f>
        <v>0</v>
      </c>
      <c r="I36" s="28">
        <v>0</v>
      </c>
      <c r="J36" s="28">
        <v>0</v>
      </c>
      <c r="K36" s="28">
        <f t="shared" ref="K36" si="25">SUM(K33:K35)</f>
        <v>0</v>
      </c>
      <c r="L36" s="28">
        <f t="shared" si="12"/>
        <v>33000000</v>
      </c>
      <c r="M36" s="43">
        <f t="shared" si="20"/>
        <v>1</v>
      </c>
      <c r="N36" s="65" t="s">
        <v>88</v>
      </c>
    </row>
    <row r="37" spans="2:15" ht="15" customHeight="1" x14ac:dyDescent="0.3">
      <c r="B37" s="153" t="s">
        <v>50</v>
      </c>
      <c r="C37" s="153" t="s">
        <v>43</v>
      </c>
      <c r="D37" s="22" t="s">
        <v>17</v>
      </c>
      <c r="E37" s="26">
        <v>27176471</v>
      </c>
      <c r="F37" s="85">
        <f t="shared" si="23"/>
        <v>0</v>
      </c>
      <c r="G37" s="88">
        <f t="shared" si="6"/>
        <v>0</v>
      </c>
      <c r="H37" s="23">
        <f t="shared" ref="H37" si="26">SUM(O40/17)*14</f>
        <v>0</v>
      </c>
      <c r="I37" s="23">
        <v>0</v>
      </c>
      <c r="J37" s="23">
        <v>0</v>
      </c>
      <c r="K37" s="23">
        <f t="shared" ref="K37" si="27">SUM(P40/17)*14</f>
        <v>0</v>
      </c>
      <c r="L37" s="23">
        <f t="shared" si="12"/>
        <v>27176471</v>
      </c>
      <c r="M37" s="44">
        <f t="shared" si="20"/>
        <v>1</v>
      </c>
      <c r="N37" s="65" t="s">
        <v>88</v>
      </c>
    </row>
    <row r="38" spans="2:15" x14ac:dyDescent="0.3">
      <c r="B38" s="154"/>
      <c r="C38" s="154"/>
      <c r="D38" s="22" t="s">
        <v>86</v>
      </c>
      <c r="E38" s="26">
        <v>3882353</v>
      </c>
      <c r="F38" s="85">
        <f t="shared" si="23"/>
        <v>0</v>
      </c>
      <c r="G38" s="88">
        <f t="shared" si="6"/>
        <v>0</v>
      </c>
      <c r="H38" s="23">
        <f t="shared" ref="H38" si="28">SUM(O40/17)*2</f>
        <v>0</v>
      </c>
      <c r="I38" s="23">
        <v>0</v>
      </c>
      <c r="J38" s="23">
        <v>0</v>
      </c>
      <c r="K38" s="23">
        <f t="shared" ref="K38" si="29">SUM(P40/17)*2</f>
        <v>0</v>
      </c>
      <c r="L38" s="23">
        <f t="shared" si="12"/>
        <v>3882353</v>
      </c>
      <c r="M38" s="44">
        <f t="shared" si="20"/>
        <v>1</v>
      </c>
      <c r="N38" s="65" t="s">
        <v>88</v>
      </c>
    </row>
    <row r="39" spans="2:15" x14ac:dyDescent="0.3">
      <c r="B39" s="154"/>
      <c r="C39" s="154"/>
      <c r="D39" s="22" t="s">
        <v>2</v>
      </c>
      <c r="E39" s="26">
        <v>1941176</v>
      </c>
      <c r="F39" s="85">
        <f t="shared" si="23"/>
        <v>0</v>
      </c>
      <c r="G39" s="88">
        <f t="shared" si="6"/>
        <v>0</v>
      </c>
      <c r="H39" s="23">
        <f t="shared" ref="H39" si="30">SUM(O40/17)</f>
        <v>0</v>
      </c>
      <c r="I39" s="23">
        <v>0</v>
      </c>
      <c r="J39" s="23">
        <v>0</v>
      </c>
      <c r="K39" s="23">
        <f t="shared" ref="K39" si="31">SUM(P40/17)</f>
        <v>0</v>
      </c>
      <c r="L39" s="23">
        <f t="shared" si="12"/>
        <v>1941176</v>
      </c>
      <c r="M39" s="44">
        <f t="shared" si="20"/>
        <v>1</v>
      </c>
      <c r="N39" s="65" t="s">
        <v>88</v>
      </c>
    </row>
    <row r="40" spans="2:15" x14ac:dyDescent="0.3">
      <c r="B40" s="155"/>
      <c r="C40" s="155"/>
      <c r="D40" s="25" t="s">
        <v>7</v>
      </c>
      <c r="E40" s="37">
        <f>SUM(E37:E39)</f>
        <v>33000000</v>
      </c>
      <c r="F40" s="86">
        <f t="shared" si="23"/>
        <v>0</v>
      </c>
      <c r="G40" s="84">
        <f t="shared" si="6"/>
        <v>0</v>
      </c>
      <c r="H40" s="28">
        <f t="shared" ref="H40" si="32">SUM(H37:H39)</f>
        <v>0</v>
      </c>
      <c r="I40" s="28">
        <v>0</v>
      </c>
      <c r="J40" s="28">
        <v>0</v>
      </c>
      <c r="K40" s="28">
        <f t="shared" ref="K40" si="33">SUM(K37:K39)</f>
        <v>0</v>
      </c>
      <c r="L40" s="28">
        <f t="shared" si="12"/>
        <v>33000000</v>
      </c>
      <c r="M40" s="43">
        <f t="shared" si="20"/>
        <v>1</v>
      </c>
      <c r="N40" s="65" t="s">
        <v>88</v>
      </c>
    </row>
    <row r="41" spans="2:15" ht="16.8" customHeight="1" x14ac:dyDescent="0.3">
      <c r="B41" s="153" t="s">
        <v>51</v>
      </c>
      <c r="C41" s="153" t="s">
        <v>43</v>
      </c>
      <c r="D41" s="22" t="s">
        <v>17</v>
      </c>
      <c r="E41" s="23">
        <v>18941177</v>
      </c>
      <c r="F41" s="85">
        <f t="shared" si="23"/>
        <v>0</v>
      </c>
      <c r="G41" s="88">
        <f t="shared" si="6"/>
        <v>0</v>
      </c>
      <c r="H41" s="23">
        <f t="shared" ref="H41" si="34">SUM(O44/17)*14</f>
        <v>0</v>
      </c>
      <c r="I41" s="23">
        <v>0</v>
      </c>
      <c r="J41" s="23">
        <v>0</v>
      </c>
      <c r="K41" s="23">
        <f t="shared" ref="K41" si="35">SUM(P44/17)*14</f>
        <v>0</v>
      </c>
      <c r="L41" s="23">
        <f t="shared" si="12"/>
        <v>18941177</v>
      </c>
      <c r="M41" s="44">
        <f t="shared" si="20"/>
        <v>1</v>
      </c>
      <c r="N41" s="65" t="s">
        <v>88</v>
      </c>
    </row>
    <row r="42" spans="2:15" x14ac:dyDescent="0.3">
      <c r="B42" s="154"/>
      <c r="C42" s="154"/>
      <c r="D42" s="22" t="s">
        <v>86</v>
      </c>
      <c r="E42" s="23">
        <v>2705882</v>
      </c>
      <c r="F42" s="85">
        <f t="shared" si="23"/>
        <v>0</v>
      </c>
      <c r="G42" s="88">
        <f t="shared" si="6"/>
        <v>0</v>
      </c>
      <c r="H42" s="23">
        <f t="shared" ref="H42" si="36">SUM(O44/17)*2</f>
        <v>0</v>
      </c>
      <c r="I42" s="23">
        <v>0</v>
      </c>
      <c r="J42" s="23">
        <v>0</v>
      </c>
      <c r="K42" s="23">
        <f t="shared" ref="K42" si="37">SUM(P44/17)*2</f>
        <v>0</v>
      </c>
      <c r="L42" s="23">
        <f t="shared" si="12"/>
        <v>2705882</v>
      </c>
      <c r="M42" s="44">
        <f t="shared" si="20"/>
        <v>1</v>
      </c>
      <c r="N42" s="65" t="s">
        <v>88</v>
      </c>
    </row>
    <row r="43" spans="2:15" x14ac:dyDescent="0.3">
      <c r="B43" s="154"/>
      <c r="C43" s="154"/>
      <c r="D43" s="22" t="s">
        <v>2</v>
      </c>
      <c r="E43" s="23">
        <v>1352941</v>
      </c>
      <c r="F43" s="85">
        <f t="shared" si="23"/>
        <v>0</v>
      </c>
      <c r="G43" s="88">
        <f t="shared" si="6"/>
        <v>0</v>
      </c>
      <c r="H43" s="23">
        <f t="shared" ref="H43" si="38">SUM(O44/17)</f>
        <v>0</v>
      </c>
      <c r="I43" s="23">
        <v>0</v>
      </c>
      <c r="J43" s="23">
        <v>0</v>
      </c>
      <c r="K43" s="23">
        <f t="shared" ref="K43" si="39">SUM(P44/17)</f>
        <v>0</v>
      </c>
      <c r="L43" s="23">
        <f t="shared" si="12"/>
        <v>1352941</v>
      </c>
      <c r="M43" s="44">
        <f t="shared" si="20"/>
        <v>1</v>
      </c>
      <c r="N43" s="65" t="s">
        <v>88</v>
      </c>
    </row>
    <row r="44" spans="2:15" x14ac:dyDescent="0.3">
      <c r="B44" s="155"/>
      <c r="C44" s="155"/>
      <c r="D44" s="25" t="s">
        <v>7</v>
      </c>
      <c r="E44" s="28">
        <f>SUM(E41:E43)</f>
        <v>23000000</v>
      </c>
      <c r="F44" s="86">
        <f t="shared" si="23"/>
        <v>0</v>
      </c>
      <c r="G44" s="84">
        <f t="shared" si="6"/>
        <v>0</v>
      </c>
      <c r="H44" s="28">
        <f t="shared" ref="H44" si="40">SUM(H41:H43)</f>
        <v>0</v>
      </c>
      <c r="I44" s="28">
        <v>0</v>
      </c>
      <c r="J44" s="28">
        <v>0</v>
      </c>
      <c r="K44" s="28">
        <f t="shared" ref="K44" si="41">SUM(K41:K43)</f>
        <v>0</v>
      </c>
      <c r="L44" s="28">
        <f t="shared" si="12"/>
        <v>23000000</v>
      </c>
      <c r="M44" s="43">
        <f t="shared" si="20"/>
        <v>1</v>
      </c>
      <c r="N44" s="65" t="s">
        <v>88</v>
      </c>
    </row>
    <row r="45" spans="2:15" ht="15.6" customHeight="1" x14ac:dyDescent="0.3">
      <c r="B45" s="156" t="s">
        <v>52</v>
      </c>
      <c r="C45" s="153" t="s">
        <v>43</v>
      </c>
      <c r="D45" s="22" t="s">
        <v>17</v>
      </c>
      <c r="E45" s="23">
        <v>82352941</v>
      </c>
      <c r="F45" s="85">
        <f t="shared" si="23"/>
        <v>12156320</v>
      </c>
      <c r="G45" s="88">
        <f t="shared" si="6"/>
        <v>0</v>
      </c>
      <c r="H45" s="23">
        <v>0</v>
      </c>
      <c r="I45" s="23">
        <v>0</v>
      </c>
      <c r="J45" s="23">
        <v>0</v>
      </c>
      <c r="K45" s="26">
        <f>SUM(14156320-2000000)</f>
        <v>12156320</v>
      </c>
      <c r="L45" s="23">
        <f t="shared" si="12"/>
        <v>94509261</v>
      </c>
      <c r="M45" s="44">
        <f t="shared" si="20"/>
        <v>0.871374298440446</v>
      </c>
      <c r="N45" s="65" t="s">
        <v>88</v>
      </c>
      <c r="O45" s="11"/>
    </row>
    <row r="46" spans="2:15" x14ac:dyDescent="0.3">
      <c r="B46" s="157"/>
      <c r="C46" s="154"/>
      <c r="D46" s="22" t="s">
        <v>86</v>
      </c>
      <c r="E46" s="23">
        <v>11764706</v>
      </c>
      <c r="F46" s="85">
        <f t="shared" si="23"/>
        <v>5888224</v>
      </c>
      <c r="G46" s="88">
        <f t="shared" si="6"/>
        <v>0</v>
      </c>
      <c r="H46" s="23">
        <v>0</v>
      </c>
      <c r="I46" s="23">
        <v>0</v>
      </c>
      <c r="J46" s="23">
        <v>0</v>
      </c>
      <c r="K46" s="26">
        <f>SUM(4988224+900000)</f>
        <v>5888224</v>
      </c>
      <c r="L46" s="23">
        <f t="shared" si="12"/>
        <v>17652930</v>
      </c>
      <c r="M46" s="44">
        <f t="shared" si="20"/>
        <v>0.66644494709943336</v>
      </c>
      <c r="N46" s="65" t="s">
        <v>88</v>
      </c>
      <c r="O46" s="11"/>
    </row>
    <row r="47" spans="2:15" x14ac:dyDescent="0.3">
      <c r="B47" s="157"/>
      <c r="C47" s="154"/>
      <c r="D47" s="22" t="s">
        <v>2</v>
      </c>
      <c r="E47" s="23">
        <v>5882353</v>
      </c>
      <c r="F47" s="85">
        <f t="shared" si="23"/>
        <v>6955456</v>
      </c>
      <c r="G47" s="88">
        <f t="shared" si="6"/>
        <v>0</v>
      </c>
      <c r="H47" s="23">
        <v>0</v>
      </c>
      <c r="I47" s="23">
        <v>0</v>
      </c>
      <c r="J47" s="23">
        <v>0</v>
      </c>
      <c r="K47" s="26">
        <f>SUM(5855456+1100000)</f>
        <v>6955456</v>
      </c>
      <c r="L47" s="23">
        <f t="shared" si="12"/>
        <v>12837809</v>
      </c>
      <c r="M47" s="44">
        <f t="shared" si="20"/>
        <v>0.45820536822132185</v>
      </c>
      <c r="N47" s="65" t="s">
        <v>88</v>
      </c>
      <c r="O47" s="11"/>
    </row>
    <row r="48" spans="2:15" x14ac:dyDescent="0.3">
      <c r="B48" s="158"/>
      <c r="C48" s="155"/>
      <c r="D48" s="25" t="s">
        <v>7</v>
      </c>
      <c r="E48" s="28">
        <f>SUM(E45:E47)</f>
        <v>100000000</v>
      </c>
      <c r="F48" s="86">
        <f t="shared" si="23"/>
        <v>25000000</v>
      </c>
      <c r="G48" s="84">
        <f t="shared" si="6"/>
        <v>0</v>
      </c>
      <c r="H48" s="28">
        <v>0</v>
      </c>
      <c r="I48" s="28">
        <v>0</v>
      </c>
      <c r="J48" s="28">
        <v>0</v>
      </c>
      <c r="K48" s="28">
        <f>SUM(K45:K47)</f>
        <v>25000000</v>
      </c>
      <c r="L48" s="28">
        <f t="shared" si="12"/>
        <v>125000000</v>
      </c>
      <c r="M48" s="43">
        <f t="shared" si="20"/>
        <v>0.8</v>
      </c>
      <c r="N48" s="65" t="s">
        <v>88</v>
      </c>
      <c r="O48" s="11"/>
    </row>
    <row r="49" spans="2:18" x14ac:dyDescent="0.3">
      <c r="B49" s="162" t="s">
        <v>53</v>
      </c>
      <c r="C49" s="153" t="s">
        <v>43</v>
      </c>
      <c r="D49" s="22" t="s">
        <v>17</v>
      </c>
      <c r="E49" s="23">
        <v>24705882</v>
      </c>
      <c r="F49" s="85">
        <f t="shared" si="23"/>
        <v>9757785</v>
      </c>
      <c r="G49" s="88">
        <f t="shared" si="6"/>
        <v>0</v>
      </c>
      <c r="H49" s="23">
        <f t="shared" ref="H49" si="42">SUM(O52/17)*14</f>
        <v>0</v>
      </c>
      <c r="I49" s="23">
        <v>0</v>
      </c>
      <c r="J49" s="23">
        <v>0</v>
      </c>
      <c r="K49" s="23">
        <v>9757785</v>
      </c>
      <c r="L49" s="23">
        <f t="shared" si="12"/>
        <v>34463667</v>
      </c>
      <c r="M49" s="44">
        <f t="shared" si="20"/>
        <v>0.71686747669654538</v>
      </c>
      <c r="N49" s="65" t="s">
        <v>88</v>
      </c>
      <c r="O49" s="49"/>
    </row>
    <row r="50" spans="2:18" x14ac:dyDescent="0.3">
      <c r="B50" s="163"/>
      <c r="C50" s="154"/>
      <c r="D50" s="22" t="s">
        <v>86</v>
      </c>
      <c r="E50" s="23">
        <v>3529412</v>
      </c>
      <c r="F50" s="85">
        <f t="shared" si="23"/>
        <v>1393970</v>
      </c>
      <c r="G50" s="88">
        <f t="shared" si="6"/>
        <v>0</v>
      </c>
      <c r="H50" s="23">
        <f t="shared" ref="H50" si="43">SUM(O52/17)*2</f>
        <v>0</v>
      </c>
      <c r="I50" s="23">
        <v>0</v>
      </c>
      <c r="J50" s="23">
        <v>0</v>
      </c>
      <c r="K50" s="23">
        <v>1393970</v>
      </c>
      <c r="L50" s="23">
        <f t="shared" si="12"/>
        <v>4923382</v>
      </c>
      <c r="M50" s="44">
        <f t="shared" si="20"/>
        <v>0.71686738912398018</v>
      </c>
      <c r="N50" s="65" t="s">
        <v>88</v>
      </c>
    </row>
    <row r="51" spans="2:18" x14ac:dyDescent="0.3">
      <c r="B51" s="163"/>
      <c r="C51" s="154"/>
      <c r="D51" s="22" t="s">
        <v>2</v>
      </c>
      <c r="E51" s="23">
        <v>1764706</v>
      </c>
      <c r="F51" s="85">
        <f t="shared" si="23"/>
        <v>1705388</v>
      </c>
      <c r="G51" s="88">
        <f t="shared" si="6"/>
        <v>0</v>
      </c>
      <c r="H51" s="23">
        <f t="shared" ref="H51" si="44">SUM(O52/17)</f>
        <v>0</v>
      </c>
      <c r="I51" s="23">
        <v>0</v>
      </c>
      <c r="J51" s="23">
        <v>0</v>
      </c>
      <c r="K51" s="23">
        <v>1705388</v>
      </c>
      <c r="L51" s="23">
        <f t="shared" si="12"/>
        <v>3470094</v>
      </c>
      <c r="M51" s="44">
        <f t="shared" si="20"/>
        <v>0.50854703071444174</v>
      </c>
      <c r="N51" s="65" t="s">
        <v>88</v>
      </c>
    </row>
    <row r="52" spans="2:18" x14ac:dyDescent="0.3">
      <c r="B52" s="164"/>
      <c r="C52" s="155"/>
      <c r="D52" s="25" t="s">
        <v>7</v>
      </c>
      <c r="E52" s="28">
        <f>SUM(E49:E51)</f>
        <v>30000000</v>
      </c>
      <c r="F52" s="86">
        <f t="shared" si="23"/>
        <v>12857143</v>
      </c>
      <c r="G52" s="84">
        <f t="shared" si="6"/>
        <v>0</v>
      </c>
      <c r="H52" s="28">
        <f t="shared" ref="H52" si="45">SUM(H49:H51)</f>
        <v>0</v>
      </c>
      <c r="I52" s="28">
        <v>0</v>
      </c>
      <c r="J52" s="28">
        <v>0</v>
      </c>
      <c r="K52" s="28">
        <f t="shared" ref="K52" si="46">SUM(K49:K51)</f>
        <v>12857143</v>
      </c>
      <c r="L52" s="28">
        <f t="shared" si="12"/>
        <v>42857143</v>
      </c>
      <c r="M52" s="43">
        <f t="shared" si="20"/>
        <v>0.69999999766666665</v>
      </c>
      <c r="N52" s="65" t="s">
        <v>88</v>
      </c>
    </row>
    <row r="53" spans="2:18" ht="15" customHeight="1" x14ac:dyDescent="0.3">
      <c r="B53" s="162" t="s">
        <v>54</v>
      </c>
      <c r="C53" s="153" t="s">
        <v>43</v>
      </c>
      <c r="D53" s="22" t="s">
        <v>17</v>
      </c>
      <c r="E53" s="23">
        <v>109776471</v>
      </c>
      <c r="F53" s="85">
        <f t="shared" si="23"/>
        <v>18296053</v>
      </c>
      <c r="G53" s="88">
        <f t="shared" si="6"/>
        <v>0</v>
      </c>
      <c r="H53" s="23">
        <v>0</v>
      </c>
      <c r="I53" s="23">
        <v>0</v>
      </c>
      <c r="J53" s="23">
        <v>0</v>
      </c>
      <c r="K53" s="23">
        <v>18296053</v>
      </c>
      <c r="L53" s="23">
        <f t="shared" si="12"/>
        <v>128072524</v>
      </c>
      <c r="M53" s="44">
        <f t="shared" si="20"/>
        <v>0.85714302780508955</v>
      </c>
      <c r="N53" s="65" t="s">
        <v>88</v>
      </c>
      <c r="O53" s="11"/>
      <c r="P53" s="11"/>
      <c r="Q53" s="11"/>
    </row>
    <row r="54" spans="2:18" x14ac:dyDescent="0.3">
      <c r="B54" s="163"/>
      <c r="C54" s="154"/>
      <c r="D54" s="22" t="s">
        <v>86</v>
      </c>
      <c r="E54" s="23">
        <v>15682353</v>
      </c>
      <c r="F54" s="85">
        <f t="shared" si="23"/>
        <v>7852970</v>
      </c>
      <c r="G54" s="88">
        <f t="shared" si="6"/>
        <v>0</v>
      </c>
      <c r="H54" s="23">
        <v>0</v>
      </c>
      <c r="I54" s="23">
        <v>0</v>
      </c>
      <c r="J54" s="23">
        <v>0</v>
      </c>
      <c r="K54" s="23">
        <v>7852970</v>
      </c>
      <c r="L54" s="23">
        <f t="shared" si="12"/>
        <v>23535323</v>
      </c>
      <c r="M54" s="44">
        <f t="shared" si="20"/>
        <v>0.66633260142637518</v>
      </c>
      <c r="N54" s="65" t="s">
        <v>88</v>
      </c>
      <c r="O54" s="11"/>
      <c r="P54" s="11"/>
      <c r="Q54" s="11"/>
    </row>
    <row r="55" spans="2:18" x14ac:dyDescent="0.3">
      <c r="B55" s="163"/>
      <c r="C55" s="154"/>
      <c r="D55" s="22" t="s">
        <v>2</v>
      </c>
      <c r="E55" s="23">
        <v>7841176</v>
      </c>
      <c r="F55" s="85">
        <f t="shared" si="23"/>
        <v>8907157</v>
      </c>
      <c r="G55" s="88">
        <f t="shared" si="6"/>
        <v>0</v>
      </c>
      <c r="H55" s="23">
        <v>0</v>
      </c>
      <c r="I55" s="23">
        <v>0</v>
      </c>
      <c r="J55" s="23">
        <v>0</v>
      </c>
      <c r="K55" s="23">
        <v>8907157</v>
      </c>
      <c r="L55" s="23">
        <f t="shared" si="12"/>
        <v>16748333</v>
      </c>
      <c r="M55" s="44">
        <f t="shared" si="20"/>
        <v>0.46817650449152165</v>
      </c>
      <c r="N55" s="65" t="s">
        <v>88</v>
      </c>
      <c r="O55" s="11"/>
      <c r="P55" s="11"/>
      <c r="Q55" s="11"/>
    </row>
    <row r="56" spans="2:18" x14ac:dyDescent="0.3">
      <c r="B56" s="164"/>
      <c r="C56" s="155"/>
      <c r="D56" s="25" t="s">
        <v>7</v>
      </c>
      <c r="E56" s="28">
        <f>SUM(E53:E55)</f>
        <v>133300000</v>
      </c>
      <c r="F56" s="86">
        <f t="shared" si="23"/>
        <v>35056180</v>
      </c>
      <c r="G56" s="84">
        <f t="shared" si="6"/>
        <v>0</v>
      </c>
      <c r="H56" s="28">
        <f t="shared" ref="H56" si="47">SUM(H53:H55)</f>
        <v>0</v>
      </c>
      <c r="I56" s="28">
        <v>0</v>
      </c>
      <c r="J56" s="28">
        <v>0</v>
      </c>
      <c r="K56" s="37">
        <f t="shared" ref="K56" si="48">SUM(K53:K55)</f>
        <v>35056180</v>
      </c>
      <c r="L56" s="28">
        <f t="shared" si="12"/>
        <v>168356180</v>
      </c>
      <c r="M56" s="43">
        <f t="shared" si="20"/>
        <v>0.79177372639364951</v>
      </c>
      <c r="N56" s="65" t="s">
        <v>88</v>
      </c>
      <c r="O56" s="11"/>
      <c r="P56" s="11"/>
      <c r="Q56" s="11"/>
    </row>
    <row r="57" spans="2:18" ht="13.8" customHeight="1" x14ac:dyDescent="0.3">
      <c r="B57" s="162" t="s">
        <v>55</v>
      </c>
      <c r="C57" s="153" t="s">
        <v>43</v>
      </c>
      <c r="D57" s="22" t="s">
        <v>17</v>
      </c>
      <c r="E57" s="23">
        <v>16470588</v>
      </c>
      <c r="F57" s="85">
        <f t="shared" si="23"/>
        <v>10927760</v>
      </c>
      <c r="G57" s="88">
        <f t="shared" si="6"/>
        <v>0</v>
      </c>
      <c r="H57" s="23">
        <v>0</v>
      </c>
      <c r="I57" s="23">
        <v>0</v>
      </c>
      <c r="J57" s="23">
        <v>0</v>
      </c>
      <c r="K57" s="23">
        <v>10927760</v>
      </c>
      <c r="L57" s="23">
        <f t="shared" si="12"/>
        <v>27398348</v>
      </c>
      <c r="M57" s="44">
        <f t="shared" si="20"/>
        <v>0.60115259503967178</v>
      </c>
      <c r="N57" s="65" t="s">
        <v>88</v>
      </c>
      <c r="O57" s="11"/>
      <c r="P57" s="11"/>
      <c r="Q57" s="11"/>
    </row>
    <row r="58" spans="2:18" x14ac:dyDescent="0.3">
      <c r="B58" s="163"/>
      <c r="C58" s="154"/>
      <c r="D58" s="22" t="s">
        <v>86</v>
      </c>
      <c r="E58" s="23">
        <v>2352941</v>
      </c>
      <c r="F58" s="85">
        <f t="shared" si="23"/>
        <v>2154287</v>
      </c>
      <c r="G58" s="88">
        <f t="shared" si="6"/>
        <v>0</v>
      </c>
      <c r="H58" s="23">
        <v>0</v>
      </c>
      <c r="I58" s="23">
        <v>0</v>
      </c>
      <c r="J58" s="23">
        <v>0</v>
      </c>
      <c r="K58" s="23">
        <v>2154287</v>
      </c>
      <c r="L58" s="23">
        <f t="shared" si="12"/>
        <v>4507228</v>
      </c>
      <c r="M58" s="44">
        <f t="shared" si="20"/>
        <v>0.52203726991401367</v>
      </c>
      <c r="N58" s="65" t="s">
        <v>88</v>
      </c>
      <c r="O58" s="11"/>
      <c r="P58" s="11"/>
      <c r="Q58" s="11"/>
      <c r="R58" s="11"/>
    </row>
    <row r="59" spans="2:18" x14ac:dyDescent="0.3">
      <c r="B59" s="163"/>
      <c r="C59" s="154"/>
      <c r="D59" s="22" t="s">
        <v>2</v>
      </c>
      <c r="E59" s="23">
        <v>1176471</v>
      </c>
      <c r="F59" s="85">
        <f t="shared" si="23"/>
        <v>1749413</v>
      </c>
      <c r="G59" s="88">
        <f t="shared" si="6"/>
        <v>0</v>
      </c>
      <c r="H59" s="23">
        <v>0</v>
      </c>
      <c r="I59" s="23">
        <v>0</v>
      </c>
      <c r="J59" s="23">
        <v>0</v>
      </c>
      <c r="K59" s="23">
        <v>1749413</v>
      </c>
      <c r="L59" s="23">
        <f t="shared" si="12"/>
        <v>2925884</v>
      </c>
      <c r="M59" s="44">
        <f t="shared" si="20"/>
        <v>0.4020907869211493</v>
      </c>
      <c r="N59" s="65" t="s">
        <v>88</v>
      </c>
      <c r="O59" s="11"/>
      <c r="P59" s="11"/>
      <c r="Q59" s="11"/>
      <c r="R59" s="11"/>
    </row>
    <row r="60" spans="2:18" x14ac:dyDescent="0.3">
      <c r="B60" s="164"/>
      <c r="C60" s="155"/>
      <c r="D60" s="25" t="s">
        <v>7</v>
      </c>
      <c r="E60" s="28">
        <f>SUM(E57:E59)</f>
        <v>20000000</v>
      </c>
      <c r="F60" s="86">
        <f t="shared" si="23"/>
        <v>14831460</v>
      </c>
      <c r="G60" s="84">
        <f t="shared" si="6"/>
        <v>0</v>
      </c>
      <c r="H60" s="28">
        <f t="shared" ref="H60" si="49">SUM(H57:H59)</f>
        <v>0</v>
      </c>
      <c r="I60" s="28">
        <v>0</v>
      </c>
      <c r="J60" s="28">
        <v>0</v>
      </c>
      <c r="K60" s="28">
        <f t="shared" ref="K60" si="50">SUM(K57:K59)</f>
        <v>14831460</v>
      </c>
      <c r="L60" s="28">
        <f t="shared" si="12"/>
        <v>34831460</v>
      </c>
      <c r="M60" s="43">
        <f t="shared" si="20"/>
        <v>0.57419355950052053</v>
      </c>
      <c r="N60" s="65" t="s">
        <v>88</v>
      </c>
      <c r="O60" s="11"/>
      <c r="P60" s="11"/>
      <c r="Q60" s="11"/>
      <c r="R60" s="11"/>
    </row>
    <row r="61" spans="2:18" ht="15.6" customHeight="1" x14ac:dyDescent="0.3">
      <c r="B61" s="153" t="s">
        <v>56</v>
      </c>
      <c r="C61" s="153" t="s">
        <v>43</v>
      </c>
      <c r="D61" s="22" t="s">
        <v>17</v>
      </c>
      <c r="E61" s="23">
        <v>24705882</v>
      </c>
      <c r="F61" s="85">
        <f t="shared" si="23"/>
        <v>0</v>
      </c>
      <c r="G61" s="88">
        <f t="shared" si="6"/>
        <v>0</v>
      </c>
      <c r="H61" s="23">
        <f t="shared" ref="H61" si="51">SUM(O64/17)*14</f>
        <v>0</v>
      </c>
      <c r="I61" s="23">
        <v>0</v>
      </c>
      <c r="J61" s="23">
        <v>0</v>
      </c>
      <c r="K61" s="23">
        <f t="shared" ref="K61" si="52">SUM(P64/17)*14</f>
        <v>0</v>
      </c>
      <c r="L61" s="23">
        <f t="shared" si="12"/>
        <v>24705882</v>
      </c>
      <c r="M61" s="44">
        <f t="shared" si="20"/>
        <v>1</v>
      </c>
      <c r="N61" s="65" t="s">
        <v>88</v>
      </c>
      <c r="O61" s="11"/>
      <c r="P61" s="11"/>
      <c r="Q61" s="11"/>
      <c r="R61" s="11"/>
    </row>
    <row r="62" spans="2:18" x14ac:dyDescent="0.3">
      <c r="B62" s="154"/>
      <c r="C62" s="154"/>
      <c r="D62" s="22" t="s">
        <v>86</v>
      </c>
      <c r="E62" s="23">
        <v>3529412</v>
      </c>
      <c r="F62" s="85">
        <f t="shared" si="23"/>
        <v>0</v>
      </c>
      <c r="G62" s="88">
        <f t="shared" si="6"/>
        <v>0</v>
      </c>
      <c r="H62" s="23">
        <f t="shared" ref="H62" si="53">SUM(O64/17)*2</f>
        <v>0</v>
      </c>
      <c r="I62" s="23">
        <v>0</v>
      </c>
      <c r="J62" s="23">
        <v>0</v>
      </c>
      <c r="K62" s="23">
        <f t="shared" ref="K62" si="54">SUM(P64/17)*2</f>
        <v>0</v>
      </c>
      <c r="L62" s="23">
        <f t="shared" si="12"/>
        <v>3529412</v>
      </c>
      <c r="M62" s="44">
        <f t="shared" si="20"/>
        <v>1</v>
      </c>
      <c r="N62" s="65" t="s">
        <v>88</v>
      </c>
      <c r="O62" s="11"/>
      <c r="P62" s="11"/>
      <c r="Q62" s="11"/>
      <c r="R62" s="11"/>
    </row>
    <row r="63" spans="2:18" x14ac:dyDescent="0.3">
      <c r="B63" s="154"/>
      <c r="C63" s="154"/>
      <c r="D63" s="22" t="s">
        <v>2</v>
      </c>
      <c r="E63" s="23">
        <v>1764706</v>
      </c>
      <c r="F63" s="85">
        <f t="shared" si="23"/>
        <v>0</v>
      </c>
      <c r="G63" s="88">
        <f t="shared" si="6"/>
        <v>0</v>
      </c>
      <c r="H63" s="23">
        <f t="shared" ref="H63" si="55">SUM(O64/17)</f>
        <v>0</v>
      </c>
      <c r="I63" s="23">
        <v>0</v>
      </c>
      <c r="J63" s="23">
        <v>0</v>
      </c>
      <c r="K63" s="23">
        <f t="shared" ref="K63" si="56">SUM(P64/17)</f>
        <v>0</v>
      </c>
      <c r="L63" s="23">
        <f t="shared" si="12"/>
        <v>1764706</v>
      </c>
      <c r="M63" s="44">
        <f t="shared" si="20"/>
        <v>1</v>
      </c>
      <c r="N63" s="65" t="s">
        <v>88</v>
      </c>
      <c r="O63" s="11"/>
      <c r="P63" s="11"/>
      <c r="Q63" s="11"/>
      <c r="R63" s="11"/>
    </row>
    <row r="64" spans="2:18" x14ac:dyDescent="0.3">
      <c r="B64" s="155"/>
      <c r="C64" s="155"/>
      <c r="D64" s="25" t="s">
        <v>7</v>
      </c>
      <c r="E64" s="28">
        <f>SUM(E61:E63)</f>
        <v>30000000</v>
      </c>
      <c r="F64" s="86">
        <f t="shared" si="23"/>
        <v>0</v>
      </c>
      <c r="G64" s="84">
        <f t="shared" si="6"/>
        <v>0</v>
      </c>
      <c r="H64" s="28">
        <f t="shared" ref="H64" si="57">SUM(H61:H63)</f>
        <v>0</v>
      </c>
      <c r="I64" s="28">
        <v>0</v>
      </c>
      <c r="J64" s="28">
        <v>0</v>
      </c>
      <c r="K64" s="28">
        <f t="shared" ref="K64" si="58">SUM(K61:K63)</f>
        <v>0</v>
      </c>
      <c r="L64" s="28">
        <f t="shared" si="12"/>
        <v>30000000</v>
      </c>
      <c r="M64" s="43">
        <f t="shared" si="20"/>
        <v>1</v>
      </c>
      <c r="N64" s="65" t="s">
        <v>88</v>
      </c>
      <c r="O64" s="11"/>
      <c r="P64" s="11"/>
      <c r="Q64" s="11"/>
      <c r="R64" s="11"/>
    </row>
    <row r="65" spans="2:18" ht="17.399999999999999" customHeight="1" x14ac:dyDescent="0.3">
      <c r="B65" s="153" t="s">
        <v>57</v>
      </c>
      <c r="C65" s="153" t="s">
        <v>43</v>
      </c>
      <c r="D65" s="22" t="s">
        <v>17</v>
      </c>
      <c r="E65" s="23">
        <v>93470588</v>
      </c>
      <c r="F65" s="85">
        <f t="shared" si="23"/>
        <v>0</v>
      </c>
      <c r="G65" s="88">
        <f t="shared" si="6"/>
        <v>0</v>
      </c>
      <c r="H65" s="23">
        <f t="shared" ref="H65" si="59">SUM(O68/17)*14</f>
        <v>0</v>
      </c>
      <c r="I65" s="23">
        <v>0</v>
      </c>
      <c r="J65" s="23">
        <v>0</v>
      </c>
      <c r="K65" s="23">
        <f t="shared" ref="K65" si="60">SUM(P68/17)*14</f>
        <v>0</v>
      </c>
      <c r="L65" s="23">
        <f t="shared" si="12"/>
        <v>93470588</v>
      </c>
      <c r="M65" s="44">
        <f t="shared" ref="M65:M96" si="61">SUM(E65/L65)</f>
        <v>1</v>
      </c>
      <c r="N65" s="65" t="s">
        <v>88</v>
      </c>
      <c r="O65" s="11"/>
      <c r="P65" s="11"/>
      <c r="Q65" s="11"/>
      <c r="R65" s="11"/>
    </row>
    <row r="66" spans="2:18" ht="15" customHeight="1" x14ac:dyDescent="0.3">
      <c r="B66" s="154"/>
      <c r="C66" s="154"/>
      <c r="D66" s="22" t="s">
        <v>86</v>
      </c>
      <c r="E66" s="23">
        <v>13352941</v>
      </c>
      <c r="F66" s="85">
        <f t="shared" si="23"/>
        <v>0</v>
      </c>
      <c r="G66" s="88">
        <f t="shared" ref="G66:G129" si="62">SUM(H66:J66)</f>
        <v>0</v>
      </c>
      <c r="H66" s="23">
        <f t="shared" ref="H66" si="63">SUM(O68/17)*2</f>
        <v>0</v>
      </c>
      <c r="I66" s="23">
        <v>0</v>
      </c>
      <c r="J66" s="23">
        <v>0</v>
      </c>
      <c r="K66" s="23">
        <f t="shared" ref="K66" si="64">SUM(P68/17)*2</f>
        <v>0</v>
      </c>
      <c r="L66" s="23">
        <f t="shared" si="12"/>
        <v>13352941</v>
      </c>
      <c r="M66" s="44">
        <f t="shared" si="61"/>
        <v>1</v>
      </c>
      <c r="N66" s="65" t="s">
        <v>88</v>
      </c>
      <c r="O66" s="11"/>
      <c r="P66" s="11"/>
      <c r="Q66" s="11"/>
      <c r="R66" s="11"/>
    </row>
    <row r="67" spans="2:18" ht="13.2" customHeight="1" x14ac:dyDescent="0.3">
      <c r="B67" s="154"/>
      <c r="C67" s="154"/>
      <c r="D67" s="22" t="s">
        <v>2</v>
      </c>
      <c r="E67" s="23">
        <v>6676471</v>
      </c>
      <c r="F67" s="85">
        <f t="shared" si="23"/>
        <v>0</v>
      </c>
      <c r="G67" s="88">
        <f t="shared" si="62"/>
        <v>0</v>
      </c>
      <c r="H67" s="23">
        <f t="shared" ref="H67" si="65">SUM(O68/17)</f>
        <v>0</v>
      </c>
      <c r="I67" s="23">
        <v>0</v>
      </c>
      <c r="J67" s="23">
        <v>0</v>
      </c>
      <c r="K67" s="23">
        <f t="shared" ref="K67" si="66">SUM(P68/17)</f>
        <v>0</v>
      </c>
      <c r="L67" s="23">
        <f t="shared" si="12"/>
        <v>6676471</v>
      </c>
      <c r="M67" s="44">
        <f t="shared" si="61"/>
        <v>1</v>
      </c>
      <c r="N67" s="65" t="s">
        <v>88</v>
      </c>
      <c r="O67" s="11"/>
      <c r="P67" s="11"/>
      <c r="Q67" s="11"/>
      <c r="R67" s="11"/>
    </row>
    <row r="68" spans="2:18" ht="14.4" customHeight="1" x14ac:dyDescent="0.3">
      <c r="B68" s="155"/>
      <c r="C68" s="155"/>
      <c r="D68" s="25" t="s">
        <v>7</v>
      </c>
      <c r="E68" s="28">
        <f>SUM(E65:E67)</f>
        <v>113500000</v>
      </c>
      <c r="F68" s="86">
        <f t="shared" ref="F68:F99" si="67">SUM(H68:K68)</f>
        <v>0</v>
      </c>
      <c r="G68" s="84">
        <f t="shared" si="62"/>
        <v>0</v>
      </c>
      <c r="H68" s="28">
        <f t="shared" ref="H68" si="68">SUM(H65:H67)</f>
        <v>0</v>
      </c>
      <c r="I68" s="28">
        <v>0</v>
      </c>
      <c r="J68" s="28">
        <v>0</v>
      </c>
      <c r="K68" s="28">
        <f t="shared" ref="K68" si="69">SUM(K65:K67)</f>
        <v>0</v>
      </c>
      <c r="L68" s="28">
        <f t="shared" si="12"/>
        <v>113500000</v>
      </c>
      <c r="M68" s="43">
        <f t="shared" si="61"/>
        <v>1</v>
      </c>
      <c r="N68" s="65" t="s">
        <v>88</v>
      </c>
      <c r="O68" s="11"/>
      <c r="P68" s="11"/>
      <c r="Q68" s="11"/>
      <c r="R68" s="11"/>
    </row>
    <row r="69" spans="2:18" ht="14.4" customHeight="1" x14ac:dyDescent="0.3">
      <c r="B69" s="156" t="s">
        <v>58</v>
      </c>
      <c r="C69" s="153" t="s">
        <v>43</v>
      </c>
      <c r="D69" s="22" t="s">
        <v>17</v>
      </c>
      <c r="E69" s="26">
        <v>41176470</v>
      </c>
      <c r="F69" s="85">
        <f t="shared" si="67"/>
        <v>3372277</v>
      </c>
      <c r="G69" s="88">
        <f t="shared" si="62"/>
        <v>0</v>
      </c>
      <c r="H69" s="23">
        <v>0</v>
      </c>
      <c r="I69" s="23">
        <v>0</v>
      </c>
      <c r="J69" s="23">
        <v>0</v>
      </c>
      <c r="K69" s="23">
        <v>3372277</v>
      </c>
      <c r="L69" s="23">
        <f t="shared" si="12"/>
        <v>44548747</v>
      </c>
      <c r="M69" s="44">
        <f t="shared" si="61"/>
        <v>0.92430141750114769</v>
      </c>
      <c r="N69" s="65" t="s">
        <v>88</v>
      </c>
      <c r="O69" s="11"/>
      <c r="P69" s="11"/>
      <c r="Q69" s="11"/>
      <c r="R69" s="11"/>
    </row>
    <row r="70" spans="2:18" ht="14.4" customHeight="1" x14ac:dyDescent="0.3">
      <c r="B70" s="157"/>
      <c r="C70" s="154"/>
      <c r="D70" s="22" t="s">
        <v>86</v>
      </c>
      <c r="E70" s="23">
        <v>5882353</v>
      </c>
      <c r="F70" s="85">
        <f t="shared" si="67"/>
        <v>1964700</v>
      </c>
      <c r="G70" s="88">
        <f t="shared" si="62"/>
        <v>0</v>
      </c>
      <c r="H70" s="23">
        <v>0</v>
      </c>
      <c r="I70" s="23">
        <v>0</v>
      </c>
      <c r="J70" s="23">
        <v>0</v>
      </c>
      <c r="K70" s="23">
        <v>1964700</v>
      </c>
      <c r="L70" s="23">
        <f t="shared" si="12"/>
        <v>7847053</v>
      </c>
      <c r="M70" s="44">
        <f t="shared" si="61"/>
        <v>0.74962575122150954</v>
      </c>
      <c r="N70" s="65" t="s">
        <v>88</v>
      </c>
      <c r="O70" s="11"/>
      <c r="P70" s="11"/>
      <c r="Q70" s="11"/>
      <c r="R70" s="11"/>
    </row>
    <row r="71" spans="2:18" ht="14.4" customHeight="1" x14ac:dyDescent="0.3">
      <c r="B71" s="157"/>
      <c r="C71" s="154"/>
      <c r="D71" s="22" t="s">
        <v>2</v>
      </c>
      <c r="E71" s="23">
        <v>2941177</v>
      </c>
      <c r="F71" s="85">
        <f t="shared" si="67"/>
        <v>2663023</v>
      </c>
      <c r="G71" s="88">
        <f t="shared" si="62"/>
        <v>0</v>
      </c>
      <c r="H71" s="23">
        <v>0</v>
      </c>
      <c r="I71" s="23">
        <v>0</v>
      </c>
      <c r="J71" s="23">
        <v>0</v>
      </c>
      <c r="K71" s="23">
        <v>2663023</v>
      </c>
      <c r="L71" s="23">
        <f t="shared" si="12"/>
        <v>5604200</v>
      </c>
      <c r="M71" s="44">
        <f t="shared" si="61"/>
        <v>0.52481656614681849</v>
      </c>
      <c r="N71" s="65" t="s">
        <v>88</v>
      </c>
      <c r="O71" s="11"/>
      <c r="P71" s="11"/>
      <c r="Q71" s="11"/>
      <c r="R71" s="11"/>
    </row>
    <row r="72" spans="2:18" ht="14.4" customHeight="1" x14ac:dyDescent="0.3">
      <c r="B72" s="158"/>
      <c r="C72" s="155"/>
      <c r="D72" s="25" t="s">
        <v>7</v>
      </c>
      <c r="E72" s="28">
        <f>SUM(E69:E71)</f>
        <v>50000000</v>
      </c>
      <c r="F72" s="86">
        <f t="shared" si="67"/>
        <v>8000000</v>
      </c>
      <c r="G72" s="84">
        <f t="shared" si="62"/>
        <v>0</v>
      </c>
      <c r="H72" s="28">
        <f t="shared" ref="H72" si="70">SUM(H69:H71)</f>
        <v>0</v>
      </c>
      <c r="I72" s="28">
        <v>0</v>
      </c>
      <c r="J72" s="28">
        <v>0</v>
      </c>
      <c r="K72" s="28">
        <f t="shared" ref="K72" si="71">SUM(K69:K71)</f>
        <v>8000000</v>
      </c>
      <c r="L72" s="28">
        <f t="shared" si="12"/>
        <v>58000000</v>
      </c>
      <c r="M72" s="43">
        <f t="shared" si="61"/>
        <v>0.86206896551724133</v>
      </c>
      <c r="N72" s="65" t="s">
        <v>88</v>
      </c>
      <c r="O72" s="11"/>
      <c r="P72" s="11"/>
      <c r="Q72" s="11"/>
      <c r="R72" s="11"/>
    </row>
    <row r="73" spans="2:18" ht="13.2" customHeight="1" x14ac:dyDescent="0.3">
      <c r="B73" s="153" t="s">
        <v>59</v>
      </c>
      <c r="C73" s="153" t="s">
        <v>43</v>
      </c>
      <c r="D73" s="22" t="s">
        <v>17</v>
      </c>
      <c r="E73" s="23">
        <v>8235294</v>
      </c>
      <c r="F73" s="85">
        <f t="shared" si="67"/>
        <v>0</v>
      </c>
      <c r="G73" s="88">
        <f t="shared" si="62"/>
        <v>0</v>
      </c>
      <c r="H73" s="23">
        <f t="shared" ref="H73" si="72">SUM(O76/17)*14</f>
        <v>0</v>
      </c>
      <c r="I73" s="23">
        <v>0</v>
      </c>
      <c r="J73" s="23">
        <v>0</v>
      </c>
      <c r="K73" s="23">
        <f t="shared" ref="K73" si="73">SUM(P76/17)*14</f>
        <v>0</v>
      </c>
      <c r="L73" s="23">
        <f t="shared" si="12"/>
        <v>8235294</v>
      </c>
      <c r="M73" s="44">
        <f t="shared" si="61"/>
        <v>1</v>
      </c>
      <c r="N73" s="65" t="s">
        <v>88</v>
      </c>
      <c r="O73" s="11"/>
      <c r="P73" s="11"/>
      <c r="Q73" s="11"/>
      <c r="R73" s="11"/>
    </row>
    <row r="74" spans="2:18" ht="13.2" customHeight="1" x14ac:dyDescent="0.3">
      <c r="B74" s="154"/>
      <c r="C74" s="154"/>
      <c r="D74" s="22" t="s">
        <v>86</v>
      </c>
      <c r="E74" s="23">
        <v>1176471</v>
      </c>
      <c r="F74" s="85">
        <f t="shared" si="67"/>
        <v>0</v>
      </c>
      <c r="G74" s="88">
        <f t="shared" si="62"/>
        <v>0</v>
      </c>
      <c r="H74" s="23">
        <f t="shared" ref="H74" si="74">SUM(O76/17)*2</f>
        <v>0</v>
      </c>
      <c r="I74" s="23">
        <v>0</v>
      </c>
      <c r="J74" s="23">
        <v>0</v>
      </c>
      <c r="K74" s="23">
        <f t="shared" ref="K74" si="75">SUM(P76/17)*2</f>
        <v>0</v>
      </c>
      <c r="L74" s="23">
        <f t="shared" si="12"/>
        <v>1176471</v>
      </c>
      <c r="M74" s="44">
        <f t="shared" si="61"/>
        <v>1</v>
      </c>
      <c r="N74" s="65" t="s">
        <v>88</v>
      </c>
      <c r="O74" s="11"/>
      <c r="P74" s="11"/>
      <c r="Q74" s="11"/>
      <c r="R74" s="11"/>
    </row>
    <row r="75" spans="2:18" ht="13.2" customHeight="1" x14ac:dyDescent="0.3">
      <c r="B75" s="154"/>
      <c r="C75" s="154"/>
      <c r="D75" s="22" t="s">
        <v>2</v>
      </c>
      <c r="E75" s="23">
        <v>588235</v>
      </c>
      <c r="F75" s="85">
        <f t="shared" si="67"/>
        <v>0</v>
      </c>
      <c r="G75" s="88">
        <f t="shared" si="62"/>
        <v>0</v>
      </c>
      <c r="H75" s="23">
        <f t="shared" ref="H75" si="76">SUM(O76/17)</f>
        <v>0</v>
      </c>
      <c r="I75" s="23">
        <v>0</v>
      </c>
      <c r="J75" s="23">
        <v>0</v>
      </c>
      <c r="K75" s="23">
        <f t="shared" ref="K75" si="77">SUM(P76/17)</f>
        <v>0</v>
      </c>
      <c r="L75" s="23">
        <f t="shared" si="12"/>
        <v>588235</v>
      </c>
      <c r="M75" s="44">
        <f t="shared" si="61"/>
        <v>1</v>
      </c>
      <c r="N75" s="65" t="s">
        <v>88</v>
      </c>
      <c r="O75" s="11"/>
      <c r="P75" s="11"/>
      <c r="Q75" s="11"/>
      <c r="R75" s="11"/>
    </row>
    <row r="76" spans="2:18" ht="13.2" customHeight="1" x14ac:dyDescent="0.3">
      <c r="B76" s="155"/>
      <c r="C76" s="155"/>
      <c r="D76" s="25" t="s">
        <v>7</v>
      </c>
      <c r="E76" s="28">
        <f>SUM(E73:E75)</f>
        <v>10000000</v>
      </c>
      <c r="F76" s="86">
        <f t="shared" si="67"/>
        <v>0</v>
      </c>
      <c r="G76" s="84">
        <f t="shared" si="62"/>
        <v>0</v>
      </c>
      <c r="H76" s="28">
        <f t="shared" ref="H76" si="78">SUM(H73:H75)</f>
        <v>0</v>
      </c>
      <c r="I76" s="28">
        <v>0</v>
      </c>
      <c r="J76" s="28">
        <v>0</v>
      </c>
      <c r="K76" s="28">
        <f t="shared" ref="K76" si="79">SUM(K73:K75)</f>
        <v>0</v>
      </c>
      <c r="L76" s="28">
        <f t="shared" si="12"/>
        <v>10000000</v>
      </c>
      <c r="M76" s="43">
        <f t="shared" si="61"/>
        <v>1</v>
      </c>
      <c r="N76" s="65" t="s">
        <v>88</v>
      </c>
      <c r="O76" s="11"/>
      <c r="P76" s="11"/>
      <c r="Q76" s="11"/>
      <c r="R76" s="11"/>
    </row>
    <row r="77" spans="2:18" ht="15" customHeight="1" x14ac:dyDescent="0.3">
      <c r="B77" s="153" t="s">
        <v>60</v>
      </c>
      <c r="C77" s="153" t="s">
        <v>43</v>
      </c>
      <c r="D77" s="22" t="s">
        <v>17</v>
      </c>
      <c r="E77" s="23">
        <v>8235294</v>
      </c>
      <c r="F77" s="85">
        <f t="shared" si="67"/>
        <v>0</v>
      </c>
      <c r="G77" s="88">
        <f t="shared" si="62"/>
        <v>0</v>
      </c>
      <c r="H77" s="23">
        <f t="shared" ref="H77" si="80">SUM(O80/17)*14</f>
        <v>0</v>
      </c>
      <c r="I77" s="23">
        <v>0</v>
      </c>
      <c r="J77" s="23">
        <v>0</v>
      </c>
      <c r="K77" s="23">
        <f t="shared" ref="K77" si="81">SUM(P80/17)*14</f>
        <v>0</v>
      </c>
      <c r="L77" s="23">
        <f t="shared" si="12"/>
        <v>8235294</v>
      </c>
      <c r="M77" s="44">
        <f t="shared" si="61"/>
        <v>1</v>
      </c>
      <c r="N77" s="65" t="s">
        <v>88</v>
      </c>
      <c r="O77" s="11"/>
      <c r="P77" s="11"/>
      <c r="Q77" s="11"/>
      <c r="R77" s="11"/>
    </row>
    <row r="78" spans="2:18" ht="15" customHeight="1" x14ac:dyDescent="0.3">
      <c r="B78" s="154"/>
      <c r="C78" s="154"/>
      <c r="D78" s="22" t="s">
        <v>86</v>
      </c>
      <c r="E78" s="23">
        <v>1176471</v>
      </c>
      <c r="F78" s="85">
        <f t="shared" si="67"/>
        <v>0</v>
      </c>
      <c r="G78" s="88">
        <f t="shared" si="62"/>
        <v>0</v>
      </c>
      <c r="H78" s="23">
        <f t="shared" ref="H78" si="82">SUM(O80/17)*2</f>
        <v>0</v>
      </c>
      <c r="I78" s="23">
        <v>0</v>
      </c>
      <c r="J78" s="23">
        <v>0</v>
      </c>
      <c r="K78" s="23">
        <f t="shared" ref="K78" si="83">SUM(P80/17)*2</f>
        <v>0</v>
      </c>
      <c r="L78" s="23">
        <f t="shared" si="12"/>
        <v>1176471</v>
      </c>
      <c r="M78" s="44">
        <f t="shared" si="61"/>
        <v>1</v>
      </c>
      <c r="N78" s="65" t="s">
        <v>88</v>
      </c>
      <c r="O78" s="11"/>
      <c r="P78" s="11"/>
      <c r="Q78" s="11"/>
      <c r="R78" s="11"/>
    </row>
    <row r="79" spans="2:18" ht="15" customHeight="1" x14ac:dyDescent="0.3">
      <c r="B79" s="154"/>
      <c r="C79" s="154"/>
      <c r="D79" s="22" t="s">
        <v>2</v>
      </c>
      <c r="E79" s="23">
        <v>588235</v>
      </c>
      <c r="F79" s="85">
        <f t="shared" si="67"/>
        <v>0</v>
      </c>
      <c r="G79" s="88">
        <f t="shared" si="62"/>
        <v>0</v>
      </c>
      <c r="H79" s="23">
        <f t="shared" ref="H79" si="84">SUM(O80/17)</f>
        <v>0</v>
      </c>
      <c r="I79" s="23">
        <v>0</v>
      </c>
      <c r="J79" s="23">
        <v>0</v>
      </c>
      <c r="K79" s="23">
        <f t="shared" ref="K79" si="85">SUM(P80/17)</f>
        <v>0</v>
      </c>
      <c r="L79" s="23">
        <f t="shared" si="12"/>
        <v>588235</v>
      </c>
      <c r="M79" s="44">
        <f t="shared" si="61"/>
        <v>1</v>
      </c>
      <c r="N79" s="65" t="s">
        <v>88</v>
      </c>
      <c r="O79" s="11"/>
      <c r="P79" s="11"/>
      <c r="Q79" s="11"/>
      <c r="R79" s="11"/>
    </row>
    <row r="80" spans="2:18" ht="15" customHeight="1" x14ac:dyDescent="0.3">
      <c r="B80" s="155"/>
      <c r="C80" s="155"/>
      <c r="D80" s="25" t="s">
        <v>7</v>
      </c>
      <c r="E80" s="28">
        <f>SUM(E77:E79)</f>
        <v>10000000</v>
      </c>
      <c r="F80" s="86">
        <f t="shared" si="67"/>
        <v>0</v>
      </c>
      <c r="G80" s="84">
        <f t="shared" si="62"/>
        <v>0</v>
      </c>
      <c r="H80" s="28">
        <f t="shared" ref="H80" si="86">SUM(H77:H79)</f>
        <v>0</v>
      </c>
      <c r="I80" s="28">
        <v>0</v>
      </c>
      <c r="J80" s="28">
        <v>0</v>
      </c>
      <c r="K80" s="28">
        <f t="shared" ref="K80" si="87">SUM(K77:K79)</f>
        <v>0</v>
      </c>
      <c r="L80" s="28">
        <f t="shared" si="12"/>
        <v>10000000</v>
      </c>
      <c r="M80" s="43">
        <f t="shared" si="61"/>
        <v>1</v>
      </c>
      <c r="N80" s="65" t="s">
        <v>88</v>
      </c>
      <c r="O80" s="11"/>
      <c r="P80" s="11"/>
      <c r="Q80" s="11"/>
      <c r="R80" s="11"/>
    </row>
    <row r="81" spans="2:19" ht="18" customHeight="1" x14ac:dyDescent="0.3">
      <c r="B81" s="156" t="s">
        <v>61</v>
      </c>
      <c r="C81" s="153" t="s">
        <v>43</v>
      </c>
      <c r="D81" s="22" t="s">
        <v>17</v>
      </c>
      <c r="E81" s="23">
        <v>54746020</v>
      </c>
      <c r="F81" s="85">
        <f t="shared" si="67"/>
        <v>25944989</v>
      </c>
      <c r="G81" s="88">
        <f t="shared" si="62"/>
        <v>0</v>
      </c>
      <c r="H81" s="23">
        <v>0</v>
      </c>
      <c r="I81" s="23">
        <v>0</v>
      </c>
      <c r="J81" s="23">
        <v>0</v>
      </c>
      <c r="K81" s="23">
        <v>25944989</v>
      </c>
      <c r="L81" s="23">
        <f t="shared" si="12"/>
        <v>80691009</v>
      </c>
      <c r="M81" s="44">
        <f t="shared" si="61"/>
        <v>0.67846493281550113</v>
      </c>
      <c r="N81" s="65" t="s">
        <v>88</v>
      </c>
      <c r="O81" s="11"/>
      <c r="P81" s="11"/>
      <c r="Q81" s="11"/>
      <c r="R81" s="11"/>
    </row>
    <row r="82" spans="2:19" ht="18" customHeight="1" x14ac:dyDescent="0.3">
      <c r="B82" s="157"/>
      <c r="C82" s="154"/>
      <c r="D82" s="22" t="s">
        <v>86</v>
      </c>
      <c r="E82" s="23">
        <v>7820860</v>
      </c>
      <c r="F82" s="85">
        <f t="shared" si="67"/>
        <v>5678072</v>
      </c>
      <c r="G82" s="88">
        <f t="shared" si="62"/>
        <v>0</v>
      </c>
      <c r="H82" s="23">
        <v>0</v>
      </c>
      <c r="I82" s="23">
        <v>0</v>
      </c>
      <c r="J82" s="23">
        <v>0</v>
      </c>
      <c r="K82" s="23">
        <v>5678072</v>
      </c>
      <c r="L82" s="23">
        <f t="shared" ref="L82:L145" si="88">SUM(E82,F82)</f>
        <v>13498932</v>
      </c>
      <c r="M82" s="44">
        <f t="shared" si="61"/>
        <v>0.5793687974722741</v>
      </c>
      <c r="N82" s="65" t="s">
        <v>88</v>
      </c>
      <c r="O82" s="11"/>
      <c r="P82" s="11"/>
      <c r="Q82" s="11"/>
      <c r="R82" s="11"/>
    </row>
    <row r="83" spans="2:19" ht="18" customHeight="1" x14ac:dyDescent="0.3">
      <c r="B83" s="157"/>
      <c r="C83" s="154"/>
      <c r="D83" s="22" t="s">
        <v>2</v>
      </c>
      <c r="E83" s="23">
        <v>3910430</v>
      </c>
      <c r="F83" s="85">
        <f t="shared" si="67"/>
        <v>5073568</v>
      </c>
      <c r="G83" s="88">
        <f t="shared" si="62"/>
        <v>0</v>
      </c>
      <c r="H83" s="23">
        <v>0</v>
      </c>
      <c r="I83" s="23">
        <v>0</v>
      </c>
      <c r="J83" s="23">
        <v>0</v>
      </c>
      <c r="K83" s="23">
        <v>5073568</v>
      </c>
      <c r="L83" s="23">
        <f t="shared" si="88"/>
        <v>8983998</v>
      </c>
      <c r="M83" s="44">
        <f t="shared" si="61"/>
        <v>0.43526612539317128</v>
      </c>
      <c r="N83" s="65" t="s">
        <v>88</v>
      </c>
      <c r="O83" s="11"/>
      <c r="P83" s="11"/>
      <c r="Q83" s="11"/>
      <c r="R83" s="11"/>
    </row>
    <row r="84" spans="2:19" ht="18" customHeight="1" x14ac:dyDescent="0.3">
      <c r="B84" s="158"/>
      <c r="C84" s="155"/>
      <c r="D84" s="25" t="s">
        <v>7</v>
      </c>
      <c r="E84" s="28">
        <f>SUM(E81:E83)</f>
        <v>66477310</v>
      </c>
      <c r="F84" s="86">
        <f t="shared" si="67"/>
        <v>36696629</v>
      </c>
      <c r="G84" s="84">
        <f t="shared" si="62"/>
        <v>0</v>
      </c>
      <c r="H84" s="28">
        <f t="shared" ref="H84" si="89">SUM(H81:H83)</f>
        <v>0</v>
      </c>
      <c r="I84" s="28">
        <v>0</v>
      </c>
      <c r="J84" s="28">
        <v>0</v>
      </c>
      <c r="K84" s="37">
        <f t="shared" ref="K84" si="90">SUM(K81:K83)</f>
        <v>36696629</v>
      </c>
      <c r="L84" s="28">
        <f t="shared" si="88"/>
        <v>103173939</v>
      </c>
      <c r="M84" s="43">
        <f t="shared" si="61"/>
        <v>0.64432269082990035</v>
      </c>
      <c r="N84" s="65" t="s">
        <v>88</v>
      </c>
      <c r="O84" s="6"/>
      <c r="P84" s="11"/>
      <c r="Q84" s="6"/>
      <c r="R84" s="11"/>
    </row>
    <row r="85" spans="2:19" ht="16.2" customHeight="1" x14ac:dyDescent="0.3">
      <c r="B85" s="156" t="s">
        <v>62</v>
      </c>
      <c r="C85" s="153" t="s">
        <v>43</v>
      </c>
      <c r="D85" s="22" t="s">
        <v>17</v>
      </c>
      <c r="E85" s="23">
        <v>67349562</v>
      </c>
      <c r="F85" s="85">
        <f t="shared" si="67"/>
        <v>19183344</v>
      </c>
      <c r="G85" s="88">
        <f t="shared" si="62"/>
        <v>0</v>
      </c>
      <c r="H85" s="23">
        <v>0</v>
      </c>
      <c r="I85" s="23">
        <v>0</v>
      </c>
      <c r="J85" s="23">
        <v>0</v>
      </c>
      <c r="K85" s="23">
        <v>19183344</v>
      </c>
      <c r="L85" s="23">
        <f t="shared" si="88"/>
        <v>86532906</v>
      </c>
      <c r="M85" s="44">
        <f t="shared" si="61"/>
        <v>0.77831157086068503</v>
      </c>
      <c r="N85" s="65" t="s">
        <v>88</v>
      </c>
      <c r="O85" s="11"/>
      <c r="P85" s="11"/>
      <c r="Q85" s="11"/>
      <c r="R85" s="11"/>
    </row>
    <row r="86" spans="2:19" ht="16.2" customHeight="1" x14ac:dyDescent="0.3">
      <c r="B86" s="157"/>
      <c r="C86" s="154"/>
      <c r="D86" s="22" t="s">
        <v>86</v>
      </c>
      <c r="E86" s="23">
        <v>9621366</v>
      </c>
      <c r="F86" s="85">
        <f t="shared" si="67"/>
        <v>6451747</v>
      </c>
      <c r="G86" s="88">
        <f t="shared" si="62"/>
        <v>0</v>
      </c>
      <c r="H86" s="23">
        <v>0</v>
      </c>
      <c r="I86" s="23">
        <v>0</v>
      </c>
      <c r="J86" s="23">
        <v>0</v>
      </c>
      <c r="K86" s="23">
        <v>6451747</v>
      </c>
      <c r="L86" s="23">
        <f t="shared" si="88"/>
        <v>16073113</v>
      </c>
      <c r="M86" s="44">
        <f t="shared" si="61"/>
        <v>0.59860003472880452</v>
      </c>
      <c r="N86" s="65" t="s">
        <v>88</v>
      </c>
      <c r="O86" s="11"/>
      <c r="P86" s="11"/>
      <c r="Q86" s="11"/>
      <c r="R86" s="11"/>
    </row>
    <row r="87" spans="2:19" ht="16.2" customHeight="1" x14ac:dyDescent="0.3">
      <c r="B87" s="157"/>
      <c r="C87" s="154"/>
      <c r="D87" s="22" t="s">
        <v>2</v>
      </c>
      <c r="E87" s="23">
        <v>4810683</v>
      </c>
      <c r="F87" s="85">
        <f t="shared" si="67"/>
        <v>6474835</v>
      </c>
      <c r="G87" s="88">
        <f t="shared" si="62"/>
        <v>0</v>
      </c>
      <c r="H87" s="23">
        <v>0</v>
      </c>
      <c r="I87" s="23">
        <v>0</v>
      </c>
      <c r="J87" s="23">
        <v>0</v>
      </c>
      <c r="K87" s="23">
        <v>6474835</v>
      </c>
      <c r="L87" s="23">
        <f t="shared" si="88"/>
        <v>11285518</v>
      </c>
      <c r="M87" s="44">
        <f t="shared" si="61"/>
        <v>0.42627046450149653</v>
      </c>
      <c r="N87" s="65" t="s">
        <v>88</v>
      </c>
      <c r="O87" s="11"/>
      <c r="P87" s="11"/>
      <c r="Q87" s="11"/>
      <c r="R87" s="11"/>
    </row>
    <row r="88" spans="2:19" ht="16.2" customHeight="1" x14ac:dyDescent="0.3">
      <c r="B88" s="158"/>
      <c r="C88" s="155"/>
      <c r="D88" s="25" t="s">
        <v>7</v>
      </c>
      <c r="E88" s="28">
        <f>SUM(E85:E87)</f>
        <v>81781611</v>
      </c>
      <c r="F88" s="86">
        <f t="shared" si="67"/>
        <v>32109926</v>
      </c>
      <c r="G88" s="84">
        <f t="shared" si="62"/>
        <v>0</v>
      </c>
      <c r="H88" s="28">
        <f t="shared" ref="H88" si="91">SUM(H85:H87)</f>
        <v>0</v>
      </c>
      <c r="I88" s="28">
        <v>0</v>
      </c>
      <c r="J88" s="28">
        <v>0</v>
      </c>
      <c r="K88" s="37">
        <f t="shared" ref="K88" si="92">SUM(K85:K87)</f>
        <v>32109926</v>
      </c>
      <c r="L88" s="28">
        <f t="shared" si="88"/>
        <v>113891537</v>
      </c>
      <c r="M88" s="43">
        <f t="shared" si="61"/>
        <v>0.71806574179431792</v>
      </c>
      <c r="N88" s="65" t="s">
        <v>88</v>
      </c>
      <c r="O88" s="6"/>
      <c r="P88" s="11"/>
      <c r="Q88" s="6"/>
      <c r="R88" s="11"/>
      <c r="S88" s="19"/>
    </row>
    <row r="89" spans="2:19" ht="15" customHeight="1" x14ac:dyDescent="0.3">
      <c r="B89" s="153" t="s">
        <v>63</v>
      </c>
      <c r="C89" s="153" t="s">
        <v>43</v>
      </c>
      <c r="D89" s="22" t="s">
        <v>17</v>
      </c>
      <c r="E89" s="23">
        <v>5842438</v>
      </c>
      <c r="F89" s="85">
        <f t="shared" si="67"/>
        <v>0</v>
      </c>
      <c r="G89" s="88">
        <f t="shared" si="62"/>
        <v>0</v>
      </c>
      <c r="H89" s="23">
        <f t="shared" ref="H89" si="93">SUM(O92/17)*14</f>
        <v>0</v>
      </c>
      <c r="I89" s="23">
        <v>0</v>
      </c>
      <c r="J89" s="23">
        <v>0</v>
      </c>
      <c r="K89" s="23">
        <f t="shared" ref="K89" si="94">SUM(P92/17)*14</f>
        <v>0</v>
      </c>
      <c r="L89" s="23">
        <f t="shared" si="88"/>
        <v>5842438</v>
      </c>
      <c r="M89" s="44">
        <f t="shared" si="61"/>
        <v>1</v>
      </c>
      <c r="N89" s="65" t="s">
        <v>88</v>
      </c>
      <c r="O89" s="11"/>
      <c r="P89" s="11"/>
      <c r="Q89" s="11"/>
      <c r="R89" s="11"/>
    </row>
    <row r="90" spans="2:19" ht="15" customHeight="1" x14ac:dyDescent="0.3">
      <c r="B90" s="154"/>
      <c r="C90" s="154"/>
      <c r="D90" s="22" t="s">
        <v>86</v>
      </c>
      <c r="E90" s="23">
        <v>834634</v>
      </c>
      <c r="F90" s="85">
        <f t="shared" si="67"/>
        <v>0</v>
      </c>
      <c r="G90" s="88">
        <f t="shared" si="62"/>
        <v>0</v>
      </c>
      <c r="H90" s="23">
        <f t="shared" ref="H90" si="95">SUM(O92/17)*2</f>
        <v>0</v>
      </c>
      <c r="I90" s="23">
        <v>0</v>
      </c>
      <c r="J90" s="23">
        <v>0</v>
      </c>
      <c r="K90" s="23">
        <f t="shared" ref="K90" si="96">SUM(P92/17)*2</f>
        <v>0</v>
      </c>
      <c r="L90" s="23">
        <f t="shared" si="88"/>
        <v>834634</v>
      </c>
      <c r="M90" s="44">
        <f t="shared" si="61"/>
        <v>1</v>
      </c>
      <c r="N90" s="65" t="s">
        <v>88</v>
      </c>
      <c r="O90" s="11"/>
      <c r="P90" s="11"/>
      <c r="Q90" s="11"/>
      <c r="R90" s="11"/>
    </row>
    <row r="91" spans="2:19" ht="15" customHeight="1" x14ac:dyDescent="0.3">
      <c r="B91" s="154"/>
      <c r="C91" s="154"/>
      <c r="D91" s="22" t="s">
        <v>2</v>
      </c>
      <c r="E91" s="23">
        <v>417317</v>
      </c>
      <c r="F91" s="85">
        <f t="shared" si="67"/>
        <v>0</v>
      </c>
      <c r="G91" s="88">
        <f t="shared" si="62"/>
        <v>0</v>
      </c>
      <c r="H91" s="23">
        <f t="shared" ref="H91" si="97">SUM(O92/17)</f>
        <v>0</v>
      </c>
      <c r="I91" s="23">
        <v>0</v>
      </c>
      <c r="J91" s="23">
        <v>0</v>
      </c>
      <c r="K91" s="23">
        <f t="shared" ref="K91" si="98">SUM(P92/17)</f>
        <v>0</v>
      </c>
      <c r="L91" s="23">
        <f t="shared" si="88"/>
        <v>417317</v>
      </c>
      <c r="M91" s="44">
        <f t="shared" si="61"/>
        <v>1</v>
      </c>
      <c r="N91" s="65" t="s">
        <v>88</v>
      </c>
      <c r="O91" s="11"/>
      <c r="P91" s="11"/>
      <c r="Q91" s="11"/>
      <c r="R91" s="11"/>
    </row>
    <row r="92" spans="2:19" ht="15" customHeight="1" x14ac:dyDescent="0.3">
      <c r="B92" s="155"/>
      <c r="C92" s="155"/>
      <c r="D92" s="25" t="s">
        <v>7</v>
      </c>
      <c r="E92" s="28">
        <f>SUM(E89:E91)</f>
        <v>7094389</v>
      </c>
      <c r="F92" s="86">
        <f t="shared" si="67"/>
        <v>0</v>
      </c>
      <c r="G92" s="84">
        <f t="shared" si="62"/>
        <v>0</v>
      </c>
      <c r="H92" s="28">
        <f t="shared" ref="H92" si="99">SUM(H89:H91)</f>
        <v>0</v>
      </c>
      <c r="I92" s="28">
        <v>0</v>
      </c>
      <c r="J92" s="28">
        <v>0</v>
      </c>
      <c r="K92" s="28">
        <f t="shared" ref="K92" si="100">SUM(K89:K91)</f>
        <v>0</v>
      </c>
      <c r="L92" s="28">
        <f t="shared" si="88"/>
        <v>7094389</v>
      </c>
      <c r="M92" s="43">
        <f t="shared" si="61"/>
        <v>1</v>
      </c>
      <c r="N92" s="65" t="s">
        <v>88</v>
      </c>
      <c r="O92" s="11"/>
      <c r="P92" s="11"/>
      <c r="Q92" s="11"/>
      <c r="R92" s="11"/>
    </row>
    <row r="93" spans="2:19" ht="16.2" customHeight="1" x14ac:dyDescent="0.3">
      <c r="B93" s="156" t="s">
        <v>64</v>
      </c>
      <c r="C93" s="153" t="s">
        <v>43</v>
      </c>
      <c r="D93" s="22" t="s">
        <v>17</v>
      </c>
      <c r="E93" s="26">
        <v>9160941</v>
      </c>
      <c r="F93" s="85">
        <f t="shared" si="67"/>
        <v>7353252</v>
      </c>
      <c r="G93" s="88">
        <f t="shared" si="62"/>
        <v>0</v>
      </c>
      <c r="H93" s="26">
        <v>0</v>
      </c>
      <c r="I93" s="26">
        <v>0</v>
      </c>
      <c r="J93" s="26">
        <v>0</v>
      </c>
      <c r="K93" s="26">
        <v>7353252</v>
      </c>
      <c r="L93" s="23">
        <f t="shared" si="88"/>
        <v>16514193</v>
      </c>
      <c r="M93" s="44">
        <f t="shared" si="61"/>
        <v>0.55473137561126962</v>
      </c>
      <c r="N93" s="65" t="s">
        <v>88</v>
      </c>
      <c r="O93" s="11"/>
      <c r="P93" s="11"/>
      <c r="Q93" s="11"/>
      <c r="R93" s="11"/>
    </row>
    <row r="94" spans="2:19" ht="16.2" customHeight="1" x14ac:dyDescent="0.3">
      <c r="B94" s="157"/>
      <c r="C94" s="154"/>
      <c r="D94" s="22" t="s">
        <v>86</v>
      </c>
      <c r="E94" s="26">
        <v>1308706</v>
      </c>
      <c r="F94" s="85">
        <f t="shared" si="67"/>
        <v>1380390</v>
      </c>
      <c r="G94" s="88">
        <f t="shared" si="62"/>
        <v>0</v>
      </c>
      <c r="H94" s="26">
        <v>0</v>
      </c>
      <c r="I94" s="26">
        <v>0</v>
      </c>
      <c r="J94" s="26">
        <v>0</v>
      </c>
      <c r="K94" s="26">
        <v>1380390</v>
      </c>
      <c r="L94" s="23">
        <f t="shared" si="88"/>
        <v>2689096</v>
      </c>
      <c r="M94" s="44">
        <f t="shared" si="61"/>
        <v>0.48667135721446908</v>
      </c>
      <c r="N94" s="65" t="s">
        <v>88</v>
      </c>
      <c r="O94" s="11"/>
      <c r="P94" s="11"/>
      <c r="Q94" s="11"/>
      <c r="R94" s="11"/>
    </row>
    <row r="95" spans="2:19" ht="16.2" customHeight="1" x14ac:dyDescent="0.3">
      <c r="B95" s="157"/>
      <c r="C95" s="154"/>
      <c r="D95" s="22" t="s">
        <v>2</v>
      </c>
      <c r="E95" s="26">
        <v>654353</v>
      </c>
      <c r="F95" s="85">
        <f t="shared" si="67"/>
        <v>1064111</v>
      </c>
      <c r="G95" s="88">
        <f t="shared" si="62"/>
        <v>0</v>
      </c>
      <c r="H95" s="26">
        <v>0</v>
      </c>
      <c r="I95" s="26">
        <v>0</v>
      </c>
      <c r="J95" s="26">
        <v>0</v>
      </c>
      <c r="K95" s="26">
        <v>1064111</v>
      </c>
      <c r="L95" s="23">
        <f t="shared" si="88"/>
        <v>1718464</v>
      </c>
      <c r="M95" s="44">
        <f t="shared" si="61"/>
        <v>0.38077783415887678</v>
      </c>
      <c r="N95" s="65" t="s">
        <v>88</v>
      </c>
      <c r="O95" s="11"/>
      <c r="P95" s="11"/>
      <c r="Q95" s="11"/>
      <c r="R95" s="11"/>
    </row>
    <row r="96" spans="2:19" ht="16.2" customHeight="1" x14ac:dyDescent="0.3">
      <c r="B96" s="158"/>
      <c r="C96" s="155"/>
      <c r="D96" s="25" t="s">
        <v>7</v>
      </c>
      <c r="E96" s="37">
        <f>SUM(E93:E95)</f>
        <v>11124000</v>
      </c>
      <c r="F96" s="86">
        <f t="shared" si="67"/>
        <v>9797753</v>
      </c>
      <c r="G96" s="84">
        <f t="shared" si="62"/>
        <v>0</v>
      </c>
      <c r="H96" s="37">
        <f t="shared" ref="H96" si="101">SUM(H93:H95)</f>
        <v>0</v>
      </c>
      <c r="I96" s="37">
        <v>0</v>
      </c>
      <c r="J96" s="37">
        <v>0</v>
      </c>
      <c r="K96" s="37">
        <f t="shared" ref="K96" si="102">SUM(K93:K95)</f>
        <v>9797753</v>
      </c>
      <c r="L96" s="28">
        <f t="shared" si="88"/>
        <v>20921753</v>
      </c>
      <c r="M96" s="43">
        <f t="shared" si="61"/>
        <v>0.53169540812378391</v>
      </c>
      <c r="N96" s="65" t="s">
        <v>88</v>
      </c>
      <c r="O96" s="6"/>
      <c r="P96" s="6"/>
      <c r="Q96" s="6"/>
      <c r="R96" s="11"/>
    </row>
    <row r="97" spans="2:18" x14ac:dyDescent="0.3">
      <c r="B97" s="21" t="s">
        <v>35</v>
      </c>
      <c r="C97" s="21"/>
      <c r="D97" s="31"/>
      <c r="E97" s="31">
        <f>SUM(E20,E24,E28,E32,E36,E40,E44,E48,E52,E56,E60,E64,E68,E72,E76,E92,E80,E84,E88,E96)</f>
        <v>1469277310</v>
      </c>
      <c r="F97" s="87">
        <f t="shared" si="67"/>
        <v>284749449</v>
      </c>
      <c r="G97" s="87">
        <f t="shared" si="62"/>
        <v>0</v>
      </c>
      <c r="H97" s="31">
        <f t="shared" ref="H97:K97" si="103">SUM(H20,H24,H28,H32,H36,H40,H44,H48,H52,H56,H60,H64,H68,H72,H76,H80,H84,H88,H92,H96)</f>
        <v>0</v>
      </c>
      <c r="I97" s="31">
        <v>0</v>
      </c>
      <c r="J97" s="31">
        <v>0</v>
      </c>
      <c r="K97" s="31">
        <f t="shared" si="103"/>
        <v>284749449</v>
      </c>
      <c r="L97" s="31">
        <f t="shared" si="88"/>
        <v>1754026759</v>
      </c>
      <c r="M97" s="45">
        <f t="shared" ref="M97:M128" si="104">SUM(E97/L97)</f>
        <v>0.83765957529499702</v>
      </c>
      <c r="N97" s="65" t="s">
        <v>88</v>
      </c>
      <c r="O97" s="11"/>
      <c r="P97" s="11"/>
      <c r="Q97" s="11"/>
      <c r="R97" s="11"/>
    </row>
    <row r="98" spans="2:18" ht="18" customHeight="1" x14ac:dyDescent="0.3">
      <c r="B98" s="156" t="s">
        <v>65</v>
      </c>
      <c r="C98" s="168" t="s">
        <v>100</v>
      </c>
      <c r="D98" s="22" t="s">
        <v>17</v>
      </c>
      <c r="E98" s="26">
        <v>31294118</v>
      </c>
      <c r="F98" s="85">
        <f t="shared" si="67"/>
        <v>8895409</v>
      </c>
      <c r="G98" s="88">
        <f t="shared" si="62"/>
        <v>0</v>
      </c>
      <c r="H98" s="26">
        <v>0</v>
      </c>
      <c r="I98" s="26">
        <v>0</v>
      </c>
      <c r="J98" s="26">
        <v>0</v>
      </c>
      <c r="K98" s="26">
        <v>8895409</v>
      </c>
      <c r="L98" s="26">
        <f t="shared" si="88"/>
        <v>40189527</v>
      </c>
      <c r="M98" s="44">
        <f t="shared" si="104"/>
        <v>0.7786635060422582</v>
      </c>
      <c r="N98" s="65" t="s">
        <v>88</v>
      </c>
      <c r="O98" s="11"/>
      <c r="P98" s="11"/>
      <c r="Q98" s="11"/>
      <c r="R98" s="11"/>
    </row>
    <row r="99" spans="2:18" ht="18" customHeight="1" x14ac:dyDescent="0.3">
      <c r="B99" s="157"/>
      <c r="C99" s="169"/>
      <c r="D99" s="22" t="s">
        <v>86</v>
      </c>
      <c r="E99" s="26">
        <v>4470588</v>
      </c>
      <c r="F99" s="85">
        <f t="shared" si="67"/>
        <v>2397812</v>
      </c>
      <c r="G99" s="88">
        <f t="shared" si="62"/>
        <v>0</v>
      </c>
      <c r="H99" s="26">
        <v>0</v>
      </c>
      <c r="I99" s="26">
        <v>0</v>
      </c>
      <c r="J99" s="26">
        <v>0</v>
      </c>
      <c r="K99" s="26">
        <v>2397812</v>
      </c>
      <c r="L99" s="26">
        <f t="shared" si="88"/>
        <v>6868400</v>
      </c>
      <c r="M99" s="44">
        <f t="shared" si="104"/>
        <v>0.65089220196843511</v>
      </c>
      <c r="N99" s="65" t="s">
        <v>88</v>
      </c>
      <c r="O99" s="11"/>
      <c r="P99" s="11"/>
      <c r="Q99" s="11"/>
      <c r="R99" s="11"/>
    </row>
    <row r="100" spans="2:18" ht="18" customHeight="1" x14ac:dyDescent="0.3">
      <c r="B100" s="157"/>
      <c r="C100" s="169"/>
      <c r="D100" s="22" t="s">
        <v>2</v>
      </c>
      <c r="E100" s="26">
        <v>2235294</v>
      </c>
      <c r="F100" s="85">
        <f t="shared" ref="F100:F131" si="105">SUM(H100:K100)</f>
        <v>2476217</v>
      </c>
      <c r="G100" s="88">
        <f t="shared" si="62"/>
        <v>0</v>
      </c>
      <c r="H100" s="26">
        <v>0</v>
      </c>
      <c r="I100" s="26">
        <v>0</v>
      </c>
      <c r="J100" s="26">
        <v>0</v>
      </c>
      <c r="K100" s="26">
        <v>2476217</v>
      </c>
      <c r="L100" s="26">
        <f t="shared" si="88"/>
        <v>4711511</v>
      </c>
      <c r="M100" s="44">
        <f t="shared" si="104"/>
        <v>0.47443251220256094</v>
      </c>
      <c r="N100" s="65" t="s">
        <v>88</v>
      </c>
      <c r="O100" s="11"/>
      <c r="P100" s="11"/>
      <c r="Q100" s="11"/>
      <c r="R100" s="11"/>
    </row>
    <row r="101" spans="2:18" ht="18" customHeight="1" x14ac:dyDescent="0.3">
      <c r="B101" s="158"/>
      <c r="C101" s="170"/>
      <c r="D101" s="25" t="s">
        <v>7</v>
      </c>
      <c r="E101" s="37">
        <f>SUM(E98:E100)</f>
        <v>38000000</v>
      </c>
      <c r="F101" s="86">
        <f t="shared" si="105"/>
        <v>13769438</v>
      </c>
      <c r="G101" s="84">
        <f t="shared" si="62"/>
        <v>0</v>
      </c>
      <c r="H101" s="37">
        <f t="shared" ref="H101" si="106">SUM(H98:H100)</f>
        <v>0</v>
      </c>
      <c r="I101" s="37">
        <v>0</v>
      </c>
      <c r="J101" s="37">
        <v>0</v>
      </c>
      <c r="K101" s="37">
        <f t="shared" ref="K101" si="107">SUM(K98:K100)</f>
        <v>13769438</v>
      </c>
      <c r="L101" s="37">
        <f t="shared" si="88"/>
        <v>51769438</v>
      </c>
      <c r="M101" s="43">
        <f t="shared" si="104"/>
        <v>0.73402380763723951</v>
      </c>
      <c r="N101" s="65" t="s">
        <v>88</v>
      </c>
      <c r="O101" s="6"/>
      <c r="P101" s="6"/>
      <c r="Q101" s="6"/>
      <c r="R101" s="11"/>
    </row>
    <row r="102" spans="2:18" ht="41.4" customHeight="1" x14ac:dyDescent="0.3">
      <c r="B102" s="153" t="s">
        <v>66</v>
      </c>
      <c r="C102" s="168" t="s">
        <v>100</v>
      </c>
      <c r="D102" s="22" t="s">
        <v>17</v>
      </c>
      <c r="E102" s="23">
        <v>45376471</v>
      </c>
      <c r="F102" s="85">
        <f t="shared" si="105"/>
        <v>0</v>
      </c>
      <c r="G102" s="88">
        <f t="shared" si="62"/>
        <v>0</v>
      </c>
      <c r="H102" s="23">
        <f t="shared" ref="H102" si="108">SUM(O105/17)*14</f>
        <v>0</v>
      </c>
      <c r="I102" s="23">
        <v>0</v>
      </c>
      <c r="J102" s="23">
        <v>0</v>
      </c>
      <c r="K102" s="23">
        <f t="shared" ref="K102" si="109">SUM(P105/17)*14</f>
        <v>0</v>
      </c>
      <c r="L102" s="26">
        <f t="shared" si="88"/>
        <v>45376471</v>
      </c>
      <c r="M102" s="44">
        <f t="shared" si="104"/>
        <v>1</v>
      </c>
      <c r="N102" s="65" t="s">
        <v>88</v>
      </c>
      <c r="O102" s="11"/>
      <c r="P102" s="11"/>
      <c r="Q102" s="11"/>
      <c r="R102" s="11"/>
    </row>
    <row r="103" spans="2:18" x14ac:dyDescent="0.3">
      <c r="B103" s="154"/>
      <c r="C103" s="169"/>
      <c r="D103" s="22" t="s">
        <v>86</v>
      </c>
      <c r="E103" s="23">
        <v>6482353</v>
      </c>
      <c r="F103" s="85">
        <f t="shared" si="105"/>
        <v>0</v>
      </c>
      <c r="G103" s="88">
        <f t="shared" si="62"/>
        <v>0</v>
      </c>
      <c r="H103" s="23">
        <f t="shared" ref="H103" si="110">SUM(O105/17)*2</f>
        <v>0</v>
      </c>
      <c r="I103" s="23">
        <v>0</v>
      </c>
      <c r="J103" s="23">
        <v>0</v>
      </c>
      <c r="K103" s="23">
        <f t="shared" ref="K103" si="111">SUM(P105/17)*2</f>
        <v>0</v>
      </c>
      <c r="L103" s="26">
        <f t="shared" si="88"/>
        <v>6482353</v>
      </c>
      <c r="M103" s="44">
        <f t="shared" si="104"/>
        <v>1</v>
      </c>
      <c r="N103" s="65" t="s">
        <v>88</v>
      </c>
      <c r="O103" s="11"/>
      <c r="P103" s="11"/>
      <c r="Q103" s="11"/>
      <c r="R103" s="11"/>
    </row>
    <row r="104" spans="2:18" x14ac:dyDescent="0.3">
      <c r="B104" s="154"/>
      <c r="C104" s="169"/>
      <c r="D104" s="22" t="s">
        <v>2</v>
      </c>
      <c r="E104" s="23">
        <v>3241176</v>
      </c>
      <c r="F104" s="85">
        <f t="shared" si="105"/>
        <v>0</v>
      </c>
      <c r="G104" s="88">
        <f t="shared" si="62"/>
        <v>0</v>
      </c>
      <c r="H104" s="23">
        <f t="shared" ref="H104" si="112">SUM(O105/17)</f>
        <v>0</v>
      </c>
      <c r="I104" s="23">
        <v>0</v>
      </c>
      <c r="J104" s="23">
        <v>0</v>
      </c>
      <c r="K104" s="23">
        <f t="shared" ref="K104" si="113">SUM(P105/17)</f>
        <v>0</v>
      </c>
      <c r="L104" s="26">
        <f t="shared" si="88"/>
        <v>3241176</v>
      </c>
      <c r="M104" s="44">
        <f t="shared" si="104"/>
        <v>1</v>
      </c>
      <c r="N104" s="65" t="s">
        <v>88</v>
      </c>
      <c r="O104" s="11"/>
      <c r="P104" s="11"/>
      <c r="Q104" s="11"/>
      <c r="R104" s="11"/>
    </row>
    <row r="105" spans="2:18" x14ac:dyDescent="0.3">
      <c r="B105" s="155"/>
      <c r="C105" s="170"/>
      <c r="D105" s="25" t="s">
        <v>7</v>
      </c>
      <c r="E105" s="28">
        <f>SUM(E102:E104)</f>
        <v>55100000</v>
      </c>
      <c r="F105" s="86">
        <f t="shared" si="105"/>
        <v>0</v>
      </c>
      <c r="G105" s="84">
        <f t="shared" si="62"/>
        <v>0</v>
      </c>
      <c r="H105" s="28">
        <f t="shared" ref="H105" si="114">SUM(H102:H104)</f>
        <v>0</v>
      </c>
      <c r="I105" s="28">
        <v>0</v>
      </c>
      <c r="J105" s="28">
        <v>0</v>
      </c>
      <c r="K105" s="28">
        <f t="shared" ref="K105" si="115">SUM(K102:K104)</f>
        <v>0</v>
      </c>
      <c r="L105" s="37">
        <f t="shared" si="88"/>
        <v>55100000</v>
      </c>
      <c r="M105" s="43">
        <f t="shared" si="104"/>
        <v>1</v>
      </c>
      <c r="N105" s="65" t="s">
        <v>88</v>
      </c>
      <c r="O105" s="11"/>
      <c r="P105" s="11"/>
      <c r="Q105" s="11"/>
      <c r="R105" s="11"/>
    </row>
    <row r="106" spans="2:18" ht="18.600000000000001" customHeight="1" x14ac:dyDescent="0.3">
      <c r="B106" s="153" t="s">
        <v>67</v>
      </c>
      <c r="C106" s="168" t="s">
        <v>100</v>
      </c>
      <c r="D106" s="22" t="s">
        <v>17</v>
      </c>
      <c r="E106" s="23">
        <v>20588235</v>
      </c>
      <c r="F106" s="85">
        <f t="shared" si="105"/>
        <v>0</v>
      </c>
      <c r="G106" s="88">
        <f t="shared" si="62"/>
        <v>0</v>
      </c>
      <c r="H106" s="23">
        <f t="shared" ref="H106" si="116">SUM(O109/17)*14</f>
        <v>0</v>
      </c>
      <c r="I106" s="23">
        <v>0</v>
      </c>
      <c r="J106" s="23">
        <v>0</v>
      </c>
      <c r="K106" s="23">
        <f t="shared" ref="K106" si="117">SUM(P109/17)*14</f>
        <v>0</v>
      </c>
      <c r="L106" s="26">
        <f t="shared" si="88"/>
        <v>20588235</v>
      </c>
      <c r="M106" s="44">
        <f t="shared" si="104"/>
        <v>1</v>
      </c>
      <c r="N106" s="65" t="s">
        <v>88</v>
      </c>
      <c r="O106" s="11"/>
      <c r="P106" s="11"/>
      <c r="Q106" s="11"/>
      <c r="R106" s="11"/>
    </row>
    <row r="107" spans="2:18" ht="18.600000000000001" customHeight="1" x14ac:dyDescent="0.3">
      <c r="B107" s="154"/>
      <c r="C107" s="169"/>
      <c r="D107" s="22" t="s">
        <v>86</v>
      </c>
      <c r="E107" s="23">
        <v>2941177</v>
      </c>
      <c r="F107" s="85">
        <f t="shared" si="105"/>
        <v>0</v>
      </c>
      <c r="G107" s="88">
        <f t="shared" si="62"/>
        <v>0</v>
      </c>
      <c r="H107" s="23">
        <f t="shared" ref="H107" si="118">SUM(O109/17)*2</f>
        <v>0</v>
      </c>
      <c r="I107" s="23">
        <v>0</v>
      </c>
      <c r="J107" s="23">
        <v>0</v>
      </c>
      <c r="K107" s="23">
        <f t="shared" ref="K107" si="119">SUM(P109/17)*2</f>
        <v>0</v>
      </c>
      <c r="L107" s="26">
        <f t="shared" si="88"/>
        <v>2941177</v>
      </c>
      <c r="M107" s="44">
        <f t="shared" si="104"/>
        <v>1</v>
      </c>
      <c r="N107" s="65" t="s">
        <v>88</v>
      </c>
      <c r="O107" s="11"/>
      <c r="P107" s="11"/>
      <c r="Q107" s="11"/>
      <c r="R107" s="11"/>
    </row>
    <row r="108" spans="2:18" ht="18.600000000000001" customHeight="1" x14ac:dyDescent="0.3">
      <c r="B108" s="154"/>
      <c r="C108" s="169"/>
      <c r="D108" s="22" t="s">
        <v>2</v>
      </c>
      <c r="E108" s="23">
        <v>1470588</v>
      </c>
      <c r="F108" s="85">
        <f t="shared" si="105"/>
        <v>0</v>
      </c>
      <c r="G108" s="88">
        <f t="shared" si="62"/>
        <v>0</v>
      </c>
      <c r="H108" s="23">
        <f t="shared" ref="H108" si="120">SUM(O109/17)</f>
        <v>0</v>
      </c>
      <c r="I108" s="23">
        <v>0</v>
      </c>
      <c r="J108" s="23">
        <v>0</v>
      </c>
      <c r="K108" s="23">
        <f t="shared" ref="K108" si="121">SUM(P109/17)</f>
        <v>0</v>
      </c>
      <c r="L108" s="26">
        <f t="shared" si="88"/>
        <v>1470588</v>
      </c>
      <c r="M108" s="44">
        <f t="shared" si="104"/>
        <v>1</v>
      </c>
      <c r="N108" s="65" t="s">
        <v>88</v>
      </c>
      <c r="O108" s="11"/>
      <c r="P108" s="11"/>
      <c r="Q108" s="11"/>
      <c r="R108" s="11"/>
    </row>
    <row r="109" spans="2:18" ht="18.600000000000001" customHeight="1" x14ac:dyDescent="0.3">
      <c r="B109" s="155"/>
      <c r="C109" s="170"/>
      <c r="D109" s="25" t="s">
        <v>7</v>
      </c>
      <c r="E109" s="28">
        <f>SUM(E106:E108)</f>
        <v>25000000</v>
      </c>
      <c r="F109" s="86">
        <f t="shared" si="105"/>
        <v>0</v>
      </c>
      <c r="G109" s="84">
        <f t="shared" si="62"/>
        <v>0</v>
      </c>
      <c r="H109" s="28">
        <f t="shared" ref="H109" si="122">SUM(H106:H108)</f>
        <v>0</v>
      </c>
      <c r="I109" s="28">
        <v>0</v>
      </c>
      <c r="J109" s="28">
        <v>0</v>
      </c>
      <c r="K109" s="28">
        <f t="shared" ref="K109" si="123">SUM(K106:K108)</f>
        <v>0</v>
      </c>
      <c r="L109" s="37">
        <f t="shared" si="88"/>
        <v>25000000</v>
      </c>
      <c r="M109" s="43">
        <f t="shared" si="104"/>
        <v>1</v>
      </c>
      <c r="N109" s="65" t="s">
        <v>88</v>
      </c>
      <c r="O109" s="11"/>
      <c r="P109" s="11"/>
      <c r="Q109" s="11"/>
      <c r="R109" s="11"/>
    </row>
    <row r="110" spans="2:18" ht="21" customHeight="1" x14ac:dyDescent="0.3">
      <c r="B110" s="21" t="s">
        <v>36</v>
      </c>
      <c r="C110" s="32"/>
      <c r="D110" s="30"/>
      <c r="E110" s="31">
        <f>SUM(E101,E105,E109)</f>
        <v>118100000</v>
      </c>
      <c r="F110" s="87">
        <f t="shared" si="105"/>
        <v>13769438</v>
      </c>
      <c r="G110" s="87">
        <f t="shared" si="62"/>
        <v>0</v>
      </c>
      <c r="H110" s="31">
        <f t="shared" ref="H110:K110" si="124">SUM(H101,H105,H109)</f>
        <v>0</v>
      </c>
      <c r="I110" s="31">
        <v>0</v>
      </c>
      <c r="J110" s="31">
        <v>0</v>
      </c>
      <c r="K110" s="31">
        <f t="shared" si="124"/>
        <v>13769438</v>
      </c>
      <c r="L110" s="31">
        <f t="shared" si="88"/>
        <v>131869438</v>
      </c>
      <c r="M110" s="45">
        <f t="shared" si="104"/>
        <v>0.89558279606833546</v>
      </c>
      <c r="N110" s="65" t="s">
        <v>88</v>
      </c>
      <c r="O110" s="11"/>
      <c r="P110" s="11"/>
      <c r="Q110" s="11"/>
      <c r="R110" s="11"/>
    </row>
    <row r="111" spans="2:18" ht="14.4" customHeight="1" x14ac:dyDescent="0.3">
      <c r="B111" s="156" t="s">
        <v>68</v>
      </c>
      <c r="C111" s="153" t="s">
        <v>101</v>
      </c>
      <c r="D111" s="22" t="s">
        <v>17</v>
      </c>
      <c r="E111" s="26">
        <v>27176471</v>
      </c>
      <c r="F111" s="85">
        <f t="shared" si="105"/>
        <v>3429351</v>
      </c>
      <c r="G111" s="88">
        <f t="shared" si="62"/>
        <v>0</v>
      </c>
      <c r="H111" s="26">
        <v>0</v>
      </c>
      <c r="I111" s="26">
        <v>0</v>
      </c>
      <c r="J111" s="26">
        <v>0</v>
      </c>
      <c r="K111" s="26">
        <v>3429351</v>
      </c>
      <c r="L111" s="26">
        <f t="shared" si="88"/>
        <v>30605822</v>
      </c>
      <c r="M111" s="44">
        <f t="shared" si="104"/>
        <v>0.88795102448155128</v>
      </c>
      <c r="N111" s="65" t="s">
        <v>88</v>
      </c>
      <c r="O111" s="11"/>
      <c r="P111" s="11"/>
      <c r="Q111" s="11"/>
      <c r="R111" s="11"/>
    </row>
    <row r="112" spans="2:18" ht="14.4" customHeight="1" x14ac:dyDescent="0.3">
      <c r="B112" s="157"/>
      <c r="C112" s="154"/>
      <c r="D112" s="22" t="s">
        <v>86</v>
      </c>
      <c r="E112" s="26">
        <v>3882353</v>
      </c>
      <c r="F112" s="85">
        <f t="shared" si="105"/>
        <v>1468652</v>
      </c>
      <c r="G112" s="88">
        <f t="shared" si="62"/>
        <v>0</v>
      </c>
      <c r="H112" s="26">
        <v>0</v>
      </c>
      <c r="I112" s="26">
        <v>0</v>
      </c>
      <c r="J112" s="26">
        <v>0</v>
      </c>
      <c r="K112" s="26">
        <v>1468652</v>
      </c>
      <c r="L112" s="26">
        <f t="shared" si="88"/>
        <v>5351005</v>
      </c>
      <c r="M112" s="44">
        <f t="shared" si="104"/>
        <v>0.72553716544835967</v>
      </c>
      <c r="N112" s="65" t="s">
        <v>88</v>
      </c>
      <c r="O112" s="11"/>
      <c r="P112" s="11"/>
      <c r="Q112" s="11"/>
      <c r="R112" s="11"/>
    </row>
    <row r="113" spans="2:18" ht="14.4" customHeight="1" x14ac:dyDescent="0.3">
      <c r="B113" s="157"/>
      <c r="C113" s="154"/>
      <c r="D113" s="22" t="s">
        <v>2</v>
      </c>
      <c r="E113" s="26">
        <v>1941176</v>
      </c>
      <c r="F113" s="85">
        <f t="shared" si="105"/>
        <v>1843570</v>
      </c>
      <c r="G113" s="88">
        <f t="shared" si="62"/>
        <v>0</v>
      </c>
      <c r="H113" s="26">
        <v>0</v>
      </c>
      <c r="I113" s="26">
        <v>0</v>
      </c>
      <c r="J113" s="26">
        <v>0</v>
      </c>
      <c r="K113" s="26">
        <v>1843570</v>
      </c>
      <c r="L113" s="26">
        <f t="shared" si="88"/>
        <v>3784746</v>
      </c>
      <c r="M113" s="44">
        <f t="shared" si="104"/>
        <v>0.51289465660311151</v>
      </c>
      <c r="N113" s="65" t="s">
        <v>88</v>
      </c>
      <c r="O113" s="11"/>
      <c r="P113" s="11"/>
      <c r="Q113" s="11"/>
      <c r="R113" s="11"/>
    </row>
    <row r="114" spans="2:18" ht="14.4" customHeight="1" x14ac:dyDescent="0.3">
      <c r="B114" s="158"/>
      <c r="C114" s="155"/>
      <c r="D114" s="25" t="s">
        <v>7</v>
      </c>
      <c r="E114" s="37">
        <f>SUM(E111:E113)</f>
        <v>33000000</v>
      </c>
      <c r="F114" s="86">
        <f t="shared" si="105"/>
        <v>6741573</v>
      </c>
      <c r="G114" s="84">
        <f t="shared" si="62"/>
        <v>0</v>
      </c>
      <c r="H114" s="37">
        <f t="shared" ref="H114" si="125">SUM(H111:H113)</f>
        <v>0</v>
      </c>
      <c r="I114" s="37">
        <v>0</v>
      </c>
      <c r="J114" s="37">
        <v>0</v>
      </c>
      <c r="K114" s="37">
        <f t="shared" ref="K114" si="126">SUM(K111:K113)</f>
        <v>6741573</v>
      </c>
      <c r="L114" s="37">
        <f t="shared" si="88"/>
        <v>39741573</v>
      </c>
      <c r="M114" s="43">
        <f t="shared" si="104"/>
        <v>0.83036471656519484</v>
      </c>
      <c r="N114" s="65" t="s">
        <v>88</v>
      </c>
      <c r="O114" s="6"/>
      <c r="P114" s="6"/>
      <c r="Q114" s="6"/>
      <c r="R114" s="11"/>
    </row>
    <row r="115" spans="2:18" ht="18" customHeight="1" x14ac:dyDescent="0.3">
      <c r="B115" s="156" t="s">
        <v>69</v>
      </c>
      <c r="C115" s="153" t="s">
        <v>101</v>
      </c>
      <c r="D115" s="22" t="s">
        <v>17</v>
      </c>
      <c r="E115" s="26">
        <v>82352941</v>
      </c>
      <c r="F115" s="85">
        <f t="shared" si="105"/>
        <v>64921026</v>
      </c>
      <c r="G115" s="88">
        <f t="shared" si="62"/>
        <v>0</v>
      </c>
      <c r="H115" s="26">
        <v>0</v>
      </c>
      <c r="I115" s="26">
        <v>0</v>
      </c>
      <c r="J115" s="26">
        <v>0</v>
      </c>
      <c r="K115" s="26">
        <v>64921026</v>
      </c>
      <c r="L115" s="26">
        <f t="shared" si="88"/>
        <v>147273967</v>
      </c>
      <c r="M115" s="44">
        <f t="shared" si="104"/>
        <v>0.55918192928150023</v>
      </c>
      <c r="N115" s="65" t="s">
        <v>88</v>
      </c>
      <c r="O115" s="11"/>
      <c r="P115" s="11"/>
      <c r="Q115" s="11"/>
      <c r="R115" s="11"/>
    </row>
    <row r="116" spans="2:18" ht="18" customHeight="1" x14ac:dyDescent="0.3">
      <c r="B116" s="157"/>
      <c r="C116" s="154"/>
      <c r="D116" s="22" t="s">
        <v>86</v>
      </c>
      <c r="E116" s="26">
        <v>11764706</v>
      </c>
      <c r="F116" s="85">
        <f t="shared" si="105"/>
        <v>17011753</v>
      </c>
      <c r="G116" s="88">
        <f t="shared" si="62"/>
        <v>0</v>
      </c>
      <c r="H116" s="26">
        <v>0</v>
      </c>
      <c r="I116" s="26">
        <v>0</v>
      </c>
      <c r="J116" s="26">
        <v>0</v>
      </c>
      <c r="K116" s="26">
        <v>17011753</v>
      </c>
      <c r="L116" s="26">
        <f t="shared" si="88"/>
        <v>28776459</v>
      </c>
      <c r="M116" s="44">
        <f t="shared" si="104"/>
        <v>0.40883091279576822</v>
      </c>
      <c r="N116" s="65" t="s">
        <v>88</v>
      </c>
      <c r="O116" s="11"/>
      <c r="P116" s="11"/>
      <c r="Q116" s="11"/>
      <c r="R116" s="11"/>
    </row>
    <row r="117" spans="2:18" ht="18" customHeight="1" x14ac:dyDescent="0.3">
      <c r="B117" s="157"/>
      <c r="C117" s="154"/>
      <c r="D117" s="22" t="s">
        <v>2</v>
      </c>
      <c r="E117" s="26">
        <v>5882353</v>
      </c>
      <c r="F117" s="82">
        <f t="shared" si="105"/>
        <v>18067221</v>
      </c>
      <c r="G117" s="88">
        <f t="shared" si="62"/>
        <v>0</v>
      </c>
      <c r="H117" s="26">
        <v>0</v>
      </c>
      <c r="I117" s="26">
        <v>0</v>
      </c>
      <c r="J117" s="26">
        <v>0</v>
      </c>
      <c r="K117" s="26">
        <v>18067221</v>
      </c>
      <c r="L117" s="26">
        <f t="shared" si="88"/>
        <v>23949574</v>
      </c>
      <c r="M117" s="44">
        <f t="shared" si="104"/>
        <v>0.24561409735304687</v>
      </c>
      <c r="N117" s="65" t="s">
        <v>88</v>
      </c>
      <c r="O117" s="11"/>
      <c r="P117" s="11"/>
      <c r="Q117" s="11"/>
      <c r="R117" s="11"/>
    </row>
    <row r="118" spans="2:18" ht="18" customHeight="1" x14ac:dyDescent="0.3">
      <c r="B118" s="158"/>
      <c r="C118" s="155"/>
      <c r="D118" s="25" t="s">
        <v>7</v>
      </c>
      <c r="E118" s="28">
        <f>SUM(E115:E117)</f>
        <v>100000000</v>
      </c>
      <c r="F118" s="84">
        <f t="shared" si="105"/>
        <v>100000000</v>
      </c>
      <c r="G118" s="84">
        <f t="shared" si="62"/>
        <v>0</v>
      </c>
      <c r="H118" s="37">
        <f t="shared" ref="H118" si="127">SUM(H115:H117)</f>
        <v>0</v>
      </c>
      <c r="I118" s="37">
        <v>0</v>
      </c>
      <c r="J118" s="37">
        <v>0</v>
      </c>
      <c r="K118" s="37">
        <f t="shared" ref="K118" si="128">SUM(K115:K117)</f>
        <v>100000000</v>
      </c>
      <c r="L118" s="37">
        <f t="shared" si="88"/>
        <v>200000000</v>
      </c>
      <c r="M118" s="43">
        <f t="shared" si="104"/>
        <v>0.5</v>
      </c>
      <c r="N118" s="65" t="s">
        <v>88</v>
      </c>
      <c r="O118" s="6"/>
      <c r="P118" s="6"/>
      <c r="Q118" s="6"/>
      <c r="R118" s="11"/>
    </row>
    <row r="119" spans="2:18" ht="15.6" customHeight="1" x14ac:dyDescent="0.3">
      <c r="B119" s="153" t="s">
        <v>70</v>
      </c>
      <c r="C119" s="153" t="s">
        <v>101</v>
      </c>
      <c r="D119" s="22" t="s">
        <v>17</v>
      </c>
      <c r="E119" s="23">
        <v>33764706</v>
      </c>
      <c r="F119" s="82">
        <f t="shared" si="105"/>
        <v>0</v>
      </c>
      <c r="G119" s="88">
        <f t="shared" si="62"/>
        <v>0</v>
      </c>
      <c r="H119" s="26">
        <f t="shared" ref="H119" si="129">SUM(O122/17)*14</f>
        <v>0</v>
      </c>
      <c r="I119" s="26">
        <v>0</v>
      </c>
      <c r="J119" s="26">
        <v>0</v>
      </c>
      <c r="K119" s="26">
        <f t="shared" ref="K119" si="130">SUM(P122/17)*14</f>
        <v>0</v>
      </c>
      <c r="L119" s="26">
        <f t="shared" si="88"/>
        <v>33764706</v>
      </c>
      <c r="M119" s="44">
        <f t="shared" si="104"/>
        <v>1</v>
      </c>
      <c r="N119" s="65" t="s">
        <v>88</v>
      </c>
      <c r="O119" s="11"/>
      <c r="P119" s="11"/>
      <c r="Q119" s="11"/>
      <c r="R119" s="11"/>
    </row>
    <row r="120" spans="2:18" ht="15.6" customHeight="1" x14ac:dyDescent="0.3">
      <c r="B120" s="154"/>
      <c r="C120" s="154"/>
      <c r="D120" s="22" t="s">
        <v>86</v>
      </c>
      <c r="E120" s="23">
        <v>4823529</v>
      </c>
      <c r="F120" s="82">
        <f t="shared" si="105"/>
        <v>0</v>
      </c>
      <c r="G120" s="88">
        <f t="shared" si="62"/>
        <v>0</v>
      </c>
      <c r="H120" s="26">
        <f t="shared" ref="H120" si="131">SUM(O122/17)*2</f>
        <v>0</v>
      </c>
      <c r="I120" s="26">
        <v>0</v>
      </c>
      <c r="J120" s="26">
        <v>0</v>
      </c>
      <c r="K120" s="26">
        <f t="shared" ref="K120" si="132">SUM(P122/17)*2</f>
        <v>0</v>
      </c>
      <c r="L120" s="26">
        <f t="shared" si="88"/>
        <v>4823529</v>
      </c>
      <c r="M120" s="44">
        <f t="shared" si="104"/>
        <v>1</v>
      </c>
      <c r="N120" s="65" t="s">
        <v>88</v>
      </c>
      <c r="O120" s="11"/>
      <c r="P120" s="11"/>
      <c r="Q120" s="11"/>
      <c r="R120" s="11"/>
    </row>
    <row r="121" spans="2:18" ht="15.6" customHeight="1" x14ac:dyDescent="0.3">
      <c r="B121" s="154"/>
      <c r="C121" s="154"/>
      <c r="D121" s="22" t="s">
        <v>2</v>
      </c>
      <c r="E121" s="23">
        <v>2411765</v>
      </c>
      <c r="F121" s="82">
        <f t="shared" si="105"/>
        <v>0</v>
      </c>
      <c r="G121" s="88">
        <f t="shared" si="62"/>
        <v>0</v>
      </c>
      <c r="H121" s="26">
        <f t="shared" ref="H121" si="133">SUM(O122/17)</f>
        <v>0</v>
      </c>
      <c r="I121" s="26">
        <v>0</v>
      </c>
      <c r="J121" s="26">
        <v>0</v>
      </c>
      <c r="K121" s="26">
        <f t="shared" ref="K121" si="134">SUM(P122/17)</f>
        <v>0</v>
      </c>
      <c r="L121" s="26">
        <f t="shared" si="88"/>
        <v>2411765</v>
      </c>
      <c r="M121" s="44">
        <f t="shared" si="104"/>
        <v>1</v>
      </c>
      <c r="N121" s="65" t="s">
        <v>88</v>
      </c>
      <c r="O121" s="11"/>
      <c r="P121" s="11"/>
      <c r="Q121" s="11"/>
      <c r="R121" s="11"/>
    </row>
    <row r="122" spans="2:18" ht="15.6" customHeight="1" x14ac:dyDescent="0.3">
      <c r="B122" s="155"/>
      <c r="C122" s="155"/>
      <c r="D122" s="25" t="s">
        <v>7</v>
      </c>
      <c r="E122" s="28">
        <f>SUM(E119:E121)</f>
        <v>41000000</v>
      </c>
      <c r="F122" s="86">
        <f t="shared" si="105"/>
        <v>0</v>
      </c>
      <c r="G122" s="84">
        <f t="shared" si="62"/>
        <v>0</v>
      </c>
      <c r="H122" s="28">
        <f t="shared" ref="H122" si="135">SUM(H119:H121)</f>
        <v>0</v>
      </c>
      <c r="I122" s="28">
        <v>0</v>
      </c>
      <c r="J122" s="28">
        <v>0</v>
      </c>
      <c r="K122" s="28">
        <f t="shared" ref="K122" si="136">SUM(K119:K121)</f>
        <v>0</v>
      </c>
      <c r="L122" s="37">
        <f t="shared" si="88"/>
        <v>41000000</v>
      </c>
      <c r="M122" s="43">
        <f t="shared" si="104"/>
        <v>1</v>
      </c>
      <c r="N122" s="65" t="s">
        <v>88</v>
      </c>
      <c r="O122" s="11"/>
      <c r="P122" s="11"/>
      <c r="Q122" s="11"/>
      <c r="R122" s="11"/>
    </row>
    <row r="123" spans="2:18" ht="15" customHeight="1" x14ac:dyDescent="0.3">
      <c r="B123" s="153" t="s">
        <v>71</v>
      </c>
      <c r="C123" s="153" t="s">
        <v>101</v>
      </c>
      <c r="D123" s="22" t="s">
        <v>17</v>
      </c>
      <c r="E123" s="23">
        <v>5188235</v>
      </c>
      <c r="F123" s="85">
        <f t="shared" si="105"/>
        <v>0</v>
      </c>
      <c r="G123" s="88">
        <f t="shared" si="62"/>
        <v>0</v>
      </c>
      <c r="H123" s="23">
        <f t="shared" ref="H123" si="137">SUM(O126/17)*14</f>
        <v>0</v>
      </c>
      <c r="I123" s="23">
        <v>0</v>
      </c>
      <c r="J123" s="23">
        <v>0</v>
      </c>
      <c r="K123" s="23">
        <f t="shared" ref="K123" si="138">SUM(P126/17)*14</f>
        <v>0</v>
      </c>
      <c r="L123" s="26">
        <f t="shared" si="88"/>
        <v>5188235</v>
      </c>
      <c r="M123" s="44">
        <f t="shared" si="104"/>
        <v>1</v>
      </c>
      <c r="N123" s="65" t="s">
        <v>88</v>
      </c>
      <c r="O123" s="11"/>
      <c r="P123" s="11"/>
      <c r="Q123" s="11"/>
      <c r="R123" s="11"/>
    </row>
    <row r="124" spans="2:18" ht="15" customHeight="1" x14ac:dyDescent="0.3">
      <c r="B124" s="154"/>
      <c r="C124" s="154"/>
      <c r="D124" s="22" t="s">
        <v>86</v>
      </c>
      <c r="E124" s="26">
        <v>741176</v>
      </c>
      <c r="F124" s="85">
        <f t="shared" si="105"/>
        <v>0</v>
      </c>
      <c r="G124" s="88">
        <f t="shared" si="62"/>
        <v>0</v>
      </c>
      <c r="H124" s="23">
        <f t="shared" ref="H124" si="139">SUM(O126/17)*2</f>
        <v>0</v>
      </c>
      <c r="I124" s="23">
        <v>0</v>
      </c>
      <c r="J124" s="23">
        <v>0</v>
      </c>
      <c r="K124" s="23">
        <f t="shared" ref="K124" si="140">SUM(P126/17)*2</f>
        <v>0</v>
      </c>
      <c r="L124" s="26">
        <f t="shared" si="88"/>
        <v>741176</v>
      </c>
      <c r="M124" s="44">
        <f t="shared" si="104"/>
        <v>1</v>
      </c>
      <c r="N124" s="65" t="s">
        <v>88</v>
      </c>
      <c r="O124" s="11"/>
      <c r="P124" s="11"/>
      <c r="Q124" s="11"/>
      <c r="R124" s="11"/>
    </row>
    <row r="125" spans="2:18" ht="15" customHeight="1" x14ac:dyDescent="0.3">
      <c r="B125" s="154"/>
      <c r="C125" s="154"/>
      <c r="D125" s="22" t="s">
        <v>2</v>
      </c>
      <c r="E125" s="26">
        <v>370589</v>
      </c>
      <c r="F125" s="85">
        <f t="shared" si="105"/>
        <v>0</v>
      </c>
      <c r="G125" s="88">
        <f t="shared" si="62"/>
        <v>0</v>
      </c>
      <c r="H125" s="23">
        <f t="shared" ref="H125" si="141">SUM(O126/17)</f>
        <v>0</v>
      </c>
      <c r="I125" s="23">
        <v>0</v>
      </c>
      <c r="J125" s="23">
        <v>0</v>
      </c>
      <c r="K125" s="23">
        <f t="shared" ref="K125" si="142">SUM(P126/17)</f>
        <v>0</v>
      </c>
      <c r="L125" s="26">
        <f t="shared" si="88"/>
        <v>370589</v>
      </c>
      <c r="M125" s="44">
        <f t="shared" si="104"/>
        <v>1</v>
      </c>
      <c r="N125" s="65" t="s">
        <v>88</v>
      </c>
      <c r="O125" s="11"/>
      <c r="P125" s="11"/>
      <c r="Q125" s="11"/>
      <c r="R125" s="11"/>
    </row>
    <row r="126" spans="2:18" ht="15" customHeight="1" x14ac:dyDescent="0.3">
      <c r="B126" s="155"/>
      <c r="C126" s="155"/>
      <c r="D126" s="25" t="s">
        <v>7</v>
      </c>
      <c r="E126" s="28">
        <f>SUM(E123:E125)</f>
        <v>6300000</v>
      </c>
      <c r="F126" s="86">
        <f t="shared" si="105"/>
        <v>0</v>
      </c>
      <c r="G126" s="84">
        <f t="shared" si="62"/>
        <v>0</v>
      </c>
      <c r="H126" s="28">
        <f t="shared" ref="H126" si="143">SUM(H123:H125)</f>
        <v>0</v>
      </c>
      <c r="I126" s="28">
        <v>0</v>
      </c>
      <c r="J126" s="28">
        <v>0</v>
      </c>
      <c r="K126" s="28">
        <f t="shared" ref="K126" si="144">SUM(K123:K125)</f>
        <v>0</v>
      </c>
      <c r="L126" s="37">
        <f t="shared" si="88"/>
        <v>6300000</v>
      </c>
      <c r="M126" s="43">
        <f t="shared" si="104"/>
        <v>1</v>
      </c>
      <c r="N126" s="65" t="s">
        <v>88</v>
      </c>
      <c r="O126" s="11"/>
      <c r="P126" s="11"/>
      <c r="Q126" s="11"/>
      <c r="R126" s="11"/>
    </row>
    <row r="127" spans="2:18" ht="15" customHeight="1" x14ac:dyDescent="0.3">
      <c r="B127" s="153" t="s">
        <v>72</v>
      </c>
      <c r="C127" s="153" t="s">
        <v>101</v>
      </c>
      <c r="D127" s="22" t="s">
        <v>17</v>
      </c>
      <c r="E127" s="23">
        <v>66623529</v>
      </c>
      <c r="F127" s="85">
        <f t="shared" si="105"/>
        <v>0</v>
      </c>
      <c r="G127" s="88">
        <f t="shared" si="62"/>
        <v>0</v>
      </c>
      <c r="H127" s="23">
        <f t="shared" ref="H127" si="145">SUM(O130/17)*14</f>
        <v>0</v>
      </c>
      <c r="I127" s="23">
        <v>0</v>
      </c>
      <c r="J127" s="23">
        <v>0</v>
      </c>
      <c r="K127" s="23">
        <f t="shared" ref="K127" si="146">SUM(P130/17)*14</f>
        <v>0</v>
      </c>
      <c r="L127" s="26">
        <f t="shared" si="88"/>
        <v>66623529</v>
      </c>
      <c r="M127" s="44">
        <f t="shared" si="104"/>
        <v>1</v>
      </c>
      <c r="N127" s="65" t="s">
        <v>88</v>
      </c>
      <c r="O127" s="11"/>
      <c r="P127" s="11"/>
      <c r="Q127" s="11"/>
      <c r="R127" s="11"/>
    </row>
    <row r="128" spans="2:18" ht="15" customHeight="1" x14ac:dyDescent="0.3">
      <c r="B128" s="154"/>
      <c r="C128" s="154"/>
      <c r="D128" s="22" t="s">
        <v>86</v>
      </c>
      <c r="E128" s="23">
        <v>9517647</v>
      </c>
      <c r="F128" s="85">
        <f t="shared" si="105"/>
        <v>0</v>
      </c>
      <c r="G128" s="88">
        <f t="shared" si="62"/>
        <v>0</v>
      </c>
      <c r="H128" s="23">
        <f t="shared" ref="H128" si="147">SUM(O130/17)*2</f>
        <v>0</v>
      </c>
      <c r="I128" s="23">
        <v>0</v>
      </c>
      <c r="J128" s="23">
        <v>0</v>
      </c>
      <c r="K128" s="23">
        <f t="shared" ref="K128" si="148">SUM(P130/17)*2</f>
        <v>0</v>
      </c>
      <c r="L128" s="26">
        <f t="shared" si="88"/>
        <v>9517647</v>
      </c>
      <c r="M128" s="44">
        <f t="shared" si="104"/>
        <v>1</v>
      </c>
      <c r="N128" s="65" t="s">
        <v>88</v>
      </c>
      <c r="O128" s="11"/>
      <c r="P128" s="11"/>
      <c r="Q128" s="11"/>
      <c r="R128" s="11"/>
    </row>
    <row r="129" spans="2:22" ht="15" customHeight="1" x14ac:dyDescent="0.3">
      <c r="B129" s="154"/>
      <c r="C129" s="154"/>
      <c r="D129" s="22" t="s">
        <v>2</v>
      </c>
      <c r="E129" s="23">
        <v>4758824</v>
      </c>
      <c r="F129" s="85">
        <f t="shared" si="105"/>
        <v>0</v>
      </c>
      <c r="G129" s="88">
        <f t="shared" si="62"/>
        <v>0</v>
      </c>
      <c r="H129" s="23">
        <f t="shared" ref="H129" si="149">SUM(O130/17)</f>
        <v>0</v>
      </c>
      <c r="I129" s="23">
        <v>0</v>
      </c>
      <c r="J129" s="23">
        <v>0</v>
      </c>
      <c r="K129" s="23">
        <f t="shared" ref="K129" si="150">SUM(P130/17)</f>
        <v>0</v>
      </c>
      <c r="L129" s="26">
        <f t="shared" si="88"/>
        <v>4758824</v>
      </c>
      <c r="M129" s="44">
        <f t="shared" ref="M129:M160" si="151">SUM(E129/L129)</f>
        <v>1</v>
      </c>
      <c r="N129" s="65" t="s">
        <v>88</v>
      </c>
      <c r="O129" s="11"/>
      <c r="P129" s="11"/>
      <c r="Q129" s="11"/>
      <c r="R129" s="11"/>
    </row>
    <row r="130" spans="2:22" ht="15" customHeight="1" x14ac:dyDescent="0.3">
      <c r="B130" s="155"/>
      <c r="C130" s="155"/>
      <c r="D130" s="25" t="s">
        <v>7</v>
      </c>
      <c r="E130" s="28">
        <f>SUM(E127:E129)</f>
        <v>80900000</v>
      </c>
      <c r="F130" s="86">
        <f t="shared" si="105"/>
        <v>0</v>
      </c>
      <c r="G130" s="84">
        <f t="shared" ref="G130:G173" si="152">SUM(H130:J130)</f>
        <v>0</v>
      </c>
      <c r="H130" s="28">
        <f t="shared" ref="H130" si="153">SUM(H127:H129)</f>
        <v>0</v>
      </c>
      <c r="I130" s="28">
        <v>0</v>
      </c>
      <c r="J130" s="28">
        <v>0</v>
      </c>
      <c r="K130" s="28">
        <f t="shared" ref="K130" si="154">SUM(K127:K129)</f>
        <v>0</v>
      </c>
      <c r="L130" s="37">
        <f t="shared" si="88"/>
        <v>80900000</v>
      </c>
      <c r="M130" s="43">
        <f t="shared" si="151"/>
        <v>1</v>
      </c>
      <c r="N130" s="65" t="s">
        <v>88</v>
      </c>
      <c r="O130" s="11"/>
      <c r="P130" s="11"/>
      <c r="Q130" s="11"/>
      <c r="R130" s="11"/>
    </row>
    <row r="131" spans="2:22" ht="14.4" customHeight="1" x14ac:dyDescent="0.3">
      <c r="B131" s="153" t="s">
        <v>73</v>
      </c>
      <c r="C131" s="153" t="s">
        <v>101</v>
      </c>
      <c r="D131" s="22" t="s">
        <v>17</v>
      </c>
      <c r="E131" s="23">
        <v>6588235</v>
      </c>
      <c r="F131" s="85">
        <f t="shared" si="105"/>
        <v>0</v>
      </c>
      <c r="G131" s="88">
        <f t="shared" si="152"/>
        <v>0</v>
      </c>
      <c r="H131" s="23">
        <f t="shared" ref="H131" si="155">SUM(O134/17)*14</f>
        <v>0</v>
      </c>
      <c r="I131" s="23">
        <v>0</v>
      </c>
      <c r="J131" s="23">
        <v>0</v>
      </c>
      <c r="K131" s="23">
        <f t="shared" ref="K131" si="156">SUM(P134/17)*14</f>
        <v>0</v>
      </c>
      <c r="L131" s="26">
        <f t="shared" si="88"/>
        <v>6588235</v>
      </c>
      <c r="M131" s="44">
        <f t="shared" si="151"/>
        <v>1</v>
      </c>
      <c r="N131" s="65" t="s">
        <v>88</v>
      </c>
      <c r="O131" s="11"/>
      <c r="P131" s="11"/>
      <c r="Q131" s="11"/>
      <c r="R131" s="11"/>
    </row>
    <row r="132" spans="2:22" ht="14.4" customHeight="1" x14ac:dyDescent="0.3">
      <c r="B132" s="154"/>
      <c r="C132" s="154"/>
      <c r="D132" s="22" t="s">
        <v>86</v>
      </c>
      <c r="E132" s="26">
        <v>941176</v>
      </c>
      <c r="F132" s="85">
        <f t="shared" ref="F132:F163" si="157">SUM(H132:K132)</f>
        <v>0</v>
      </c>
      <c r="G132" s="88">
        <f t="shared" si="152"/>
        <v>0</v>
      </c>
      <c r="H132" s="23">
        <f t="shared" ref="H132" si="158">SUM(O134/17)*2</f>
        <v>0</v>
      </c>
      <c r="I132" s="23">
        <v>0</v>
      </c>
      <c r="J132" s="23">
        <v>0</v>
      </c>
      <c r="K132" s="23">
        <f t="shared" ref="K132" si="159">SUM(P134/17)*2</f>
        <v>0</v>
      </c>
      <c r="L132" s="26">
        <f t="shared" si="88"/>
        <v>941176</v>
      </c>
      <c r="M132" s="44">
        <f t="shared" si="151"/>
        <v>1</v>
      </c>
      <c r="N132" s="65" t="s">
        <v>88</v>
      </c>
      <c r="O132" s="11"/>
      <c r="P132" s="11"/>
      <c r="Q132" s="11"/>
      <c r="R132" s="11"/>
    </row>
    <row r="133" spans="2:22" ht="14.4" customHeight="1" x14ac:dyDescent="0.3">
      <c r="B133" s="154"/>
      <c r="C133" s="154"/>
      <c r="D133" s="22" t="s">
        <v>2</v>
      </c>
      <c r="E133" s="26">
        <v>470589</v>
      </c>
      <c r="F133" s="85">
        <f t="shared" si="157"/>
        <v>0</v>
      </c>
      <c r="G133" s="88">
        <f t="shared" si="152"/>
        <v>0</v>
      </c>
      <c r="H133" s="23">
        <f t="shared" ref="H133" si="160">SUM(O134/17)</f>
        <v>0</v>
      </c>
      <c r="I133" s="23">
        <v>0</v>
      </c>
      <c r="J133" s="23">
        <v>0</v>
      </c>
      <c r="K133" s="23">
        <f t="shared" ref="K133" si="161">SUM(P134/17)</f>
        <v>0</v>
      </c>
      <c r="L133" s="26">
        <f t="shared" si="88"/>
        <v>470589</v>
      </c>
      <c r="M133" s="44">
        <f t="shared" si="151"/>
        <v>1</v>
      </c>
      <c r="N133" s="65" t="s">
        <v>88</v>
      </c>
      <c r="O133" s="11"/>
      <c r="P133" s="11"/>
      <c r="Q133" s="11"/>
      <c r="R133" s="11"/>
    </row>
    <row r="134" spans="2:22" ht="14.4" customHeight="1" x14ac:dyDescent="0.3">
      <c r="B134" s="155"/>
      <c r="C134" s="155"/>
      <c r="D134" s="25" t="s">
        <v>7</v>
      </c>
      <c r="E134" s="37">
        <f>SUM(E131:E133)</f>
        <v>8000000</v>
      </c>
      <c r="F134" s="86">
        <f t="shared" si="157"/>
        <v>0</v>
      </c>
      <c r="G134" s="84">
        <f t="shared" si="152"/>
        <v>0</v>
      </c>
      <c r="H134" s="28">
        <f t="shared" ref="H134" si="162">SUM(H131:H133)</f>
        <v>0</v>
      </c>
      <c r="I134" s="28">
        <v>0</v>
      </c>
      <c r="J134" s="28">
        <v>0</v>
      </c>
      <c r="K134" s="28">
        <f t="shared" ref="K134" si="163">SUM(K131:K133)</f>
        <v>0</v>
      </c>
      <c r="L134" s="37">
        <f t="shared" si="88"/>
        <v>8000000</v>
      </c>
      <c r="M134" s="43">
        <f t="shared" si="151"/>
        <v>1</v>
      </c>
      <c r="N134" s="65" t="s">
        <v>88</v>
      </c>
      <c r="O134" s="11"/>
      <c r="P134" s="11"/>
      <c r="Q134" s="11"/>
      <c r="R134" s="11"/>
    </row>
    <row r="135" spans="2:22" ht="16.8" customHeight="1" x14ac:dyDescent="0.3">
      <c r="B135" s="156" t="s">
        <v>74</v>
      </c>
      <c r="C135" s="153" t="s">
        <v>101</v>
      </c>
      <c r="D135" s="22" t="s">
        <v>17</v>
      </c>
      <c r="E135" s="26">
        <v>337647059</v>
      </c>
      <c r="F135" s="85">
        <f t="shared" si="157"/>
        <v>46040912</v>
      </c>
      <c r="G135" s="88">
        <f t="shared" si="152"/>
        <v>0</v>
      </c>
      <c r="H135" s="23">
        <v>0</v>
      </c>
      <c r="I135" s="23">
        <v>0</v>
      </c>
      <c r="J135" s="23">
        <v>0</v>
      </c>
      <c r="K135" s="23">
        <v>46040912</v>
      </c>
      <c r="L135" s="26">
        <f t="shared" si="88"/>
        <v>383687971</v>
      </c>
      <c r="M135" s="44">
        <f t="shared" si="151"/>
        <v>0.88000428608693604</v>
      </c>
      <c r="N135" s="65" t="s">
        <v>88</v>
      </c>
      <c r="O135" s="11"/>
      <c r="P135" s="11"/>
      <c r="Q135" s="11"/>
      <c r="R135" s="11"/>
    </row>
    <row r="136" spans="2:22" ht="16.8" customHeight="1" x14ac:dyDescent="0.3">
      <c r="B136" s="157"/>
      <c r="C136" s="154"/>
      <c r="D136" s="22" t="s">
        <v>86</v>
      </c>
      <c r="E136" s="26">
        <v>48235294</v>
      </c>
      <c r="F136" s="82">
        <f t="shared" si="157"/>
        <v>24451717</v>
      </c>
      <c r="G136" s="88">
        <f t="shared" si="152"/>
        <v>0</v>
      </c>
      <c r="H136" s="26">
        <v>0</v>
      </c>
      <c r="I136" s="26">
        <v>0</v>
      </c>
      <c r="J136" s="26">
        <v>0</v>
      </c>
      <c r="K136" s="26">
        <v>24451717</v>
      </c>
      <c r="L136" s="26">
        <f t="shared" si="88"/>
        <v>72687011</v>
      </c>
      <c r="M136" s="44">
        <f t="shared" si="151"/>
        <v>0.66360266210423757</v>
      </c>
      <c r="N136" s="65" t="s">
        <v>88</v>
      </c>
      <c r="O136" s="11"/>
      <c r="P136" s="11"/>
      <c r="Q136" s="11"/>
      <c r="R136" s="11"/>
    </row>
    <row r="137" spans="2:22" ht="16.8" customHeight="1" x14ac:dyDescent="0.3">
      <c r="B137" s="157"/>
      <c r="C137" s="154"/>
      <c r="D137" s="22" t="s">
        <v>2</v>
      </c>
      <c r="E137" s="26">
        <v>24117647</v>
      </c>
      <c r="F137" s="82">
        <f t="shared" si="157"/>
        <v>32007371</v>
      </c>
      <c r="G137" s="88">
        <f t="shared" si="152"/>
        <v>0</v>
      </c>
      <c r="H137" s="26">
        <v>0</v>
      </c>
      <c r="I137" s="26">
        <v>0</v>
      </c>
      <c r="J137" s="26">
        <v>0</v>
      </c>
      <c r="K137" s="26">
        <v>32007371</v>
      </c>
      <c r="L137" s="26">
        <f t="shared" si="88"/>
        <v>56125018</v>
      </c>
      <c r="M137" s="44">
        <f t="shared" si="151"/>
        <v>0.42971294904529028</v>
      </c>
      <c r="N137" s="65" t="s">
        <v>88</v>
      </c>
      <c r="O137" s="11"/>
      <c r="P137" s="11"/>
      <c r="Q137" s="11"/>
      <c r="R137" s="11"/>
    </row>
    <row r="138" spans="2:22" ht="16.8" customHeight="1" x14ac:dyDescent="0.3">
      <c r="B138" s="158"/>
      <c r="C138" s="155"/>
      <c r="D138" s="25" t="s">
        <v>7</v>
      </c>
      <c r="E138" s="37">
        <f>SUM(E135:E137)</f>
        <v>410000000</v>
      </c>
      <c r="F138" s="84">
        <f t="shared" si="157"/>
        <v>102500000</v>
      </c>
      <c r="G138" s="84">
        <f t="shared" si="152"/>
        <v>0</v>
      </c>
      <c r="H138" s="37">
        <f t="shared" ref="H138" si="164">SUM(H135:H137)</f>
        <v>0</v>
      </c>
      <c r="I138" s="37">
        <v>0</v>
      </c>
      <c r="J138" s="37">
        <v>0</v>
      </c>
      <c r="K138" s="37">
        <f t="shared" ref="K138" si="165">SUM(K135:K137)</f>
        <v>102500000</v>
      </c>
      <c r="L138" s="37">
        <f t="shared" si="88"/>
        <v>512500000</v>
      </c>
      <c r="M138" s="43">
        <f t="shared" si="151"/>
        <v>0.8</v>
      </c>
      <c r="N138" s="65" t="s">
        <v>88</v>
      </c>
      <c r="O138" s="6"/>
      <c r="P138" s="6"/>
      <c r="Q138" s="6"/>
      <c r="R138" s="11"/>
    </row>
    <row r="139" spans="2:22" ht="13.35" customHeight="1" x14ac:dyDescent="0.3">
      <c r="B139" s="156" t="s">
        <v>75</v>
      </c>
      <c r="C139" s="153" t="s">
        <v>101</v>
      </c>
      <c r="D139" s="22" t="s">
        <v>17</v>
      </c>
      <c r="E139" s="26">
        <v>195876470</v>
      </c>
      <c r="F139" s="82">
        <f t="shared" si="157"/>
        <v>0</v>
      </c>
      <c r="G139" s="88">
        <f t="shared" si="152"/>
        <v>0</v>
      </c>
      <c r="H139" s="26">
        <f t="shared" ref="H139" si="166">SUM(O142/17)*14</f>
        <v>0</v>
      </c>
      <c r="I139" s="26">
        <v>0</v>
      </c>
      <c r="J139" s="26">
        <v>0</v>
      </c>
      <c r="K139" s="26">
        <f t="shared" ref="K139" si="167">SUM(P142/17)*14</f>
        <v>0</v>
      </c>
      <c r="L139" s="26">
        <f t="shared" si="88"/>
        <v>195876470</v>
      </c>
      <c r="M139" s="44">
        <f t="shared" si="151"/>
        <v>1</v>
      </c>
      <c r="N139" s="65" t="s">
        <v>88</v>
      </c>
      <c r="O139" s="11"/>
      <c r="P139" s="11"/>
      <c r="Q139" s="11"/>
      <c r="R139" s="11"/>
    </row>
    <row r="140" spans="2:22" ht="13.35" customHeight="1" x14ac:dyDescent="0.3">
      <c r="B140" s="157"/>
      <c r="C140" s="154"/>
      <c r="D140" s="22" t="s">
        <v>86</v>
      </c>
      <c r="E140" s="26">
        <v>27982354</v>
      </c>
      <c r="F140" s="82">
        <f t="shared" si="157"/>
        <v>0</v>
      </c>
      <c r="G140" s="88">
        <f t="shared" si="152"/>
        <v>0</v>
      </c>
      <c r="H140" s="26">
        <f t="shared" ref="H140" si="168">SUM(O142/17)*2</f>
        <v>0</v>
      </c>
      <c r="I140" s="26">
        <v>0</v>
      </c>
      <c r="J140" s="26">
        <v>0</v>
      </c>
      <c r="K140" s="26">
        <f t="shared" ref="K140" si="169">SUM(P142/17)*2</f>
        <v>0</v>
      </c>
      <c r="L140" s="26">
        <f t="shared" si="88"/>
        <v>27982354</v>
      </c>
      <c r="M140" s="44">
        <f t="shared" si="151"/>
        <v>1</v>
      </c>
      <c r="N140" s="65" t="s">
        <v>88</v>
      </c>
      <c r="O140" s="11"/>
      <c r="P140" s="11"/>
      <c r="Q140" s="11"/>
      <c r="R140" s="11"/>
    </row>
    <row r="141" spans="2:22" ht="13.35" customHeight="1" x14ac:dyDescent="0.3">
      <c r="B141" s="157"/>
      <c r="C141" s="154"/>
      <c r="D141" s="22" t="s">
        <v>2</v>
      </c>
      <c r="E141" s="23">
        <v>13991176</v>
      </c>
      <c r="F141" s="82">
        <f t="shared" si="157"/>
        <v>0</v>
      </c>
      <c r="G141" s="88">
        <f t="shared" si="152"/>
        <v>0</v>
      </c>
      <c r="H141" s="26">
        <f t="shared" ref="H141" si="170">SUM(O142/17)</f>
        <v>0</v>
      </c>
      <c r="I141" s="26">
        <v>0</v>
      </c>
      <c r="J141" s="26">
        <v>0</v>
      </c>
      <c r="K141" s="26">
        <f t="shared" ref="K141" si="171">SUM(P142/17)</f>
        <v>0</v>
      </c>
      <c r="L141" s="26">
        <f t="shared" si="88"/>
        <v>13991176</v>
      </c>
      <c r="M141" s="44">
        <f t="shared" si="151"/>
        <v>1</v>
      </c>
      <c r="N141" s="65" t="s">
        <v>88</v>
      </c>
      <c r="O141" s="11"/>
      <c r="P141" s="11"/>
      <c r="Q141" s="11"/>
      <c r="R141" s="11"/>
    </row>
    <row r="142" spans="2:22" ht="13.35" customHeight="1" x14ac:dyDescent="0.3">
      <c r="B142" s="158"/>
      <c r="C142" s="155"/>
      <c r="D142" s="25" t="s">
        <v>7</v>
      </c>
      <c r="E142" s="28">
        <f>SUM(E139:E141)</f>
        <v>237850000</v>
      </c>
      <c r="F142" s="84">
        <f t="shared" si="157"/>
        <v>0</v>
      </c>
      <c r="G142" s="84">
        <f t="shared" si="152"/>
        <v>0</v>
      </c>
      <c r="H142" s="37">
        <f t="shared" ref="H142" si="172">SUM(H139:H141)</f>
        <v>0</v>
      </c>
      <c r="I142" s="37">
        <v>0</v>
      </c>
      <c r="J142" s="37">
        <v>0</v>
      </c>
      <c r="K142" s="37">
        <f t="shared" ref="K142" si="173">SUM(K139:K141)</f>
        <v>0</v>
      </c>
      <c r="L142" s="37">
        <f t="shared" si="88"/>
        <v>237850000</v>
      </c>
      <c r="M142" s="43">
        <f t="shared" si="151"/>
        <v>1</v>
      </c>
      <c r="N142" s="65" t="s">
        <v>88</v>
      </c>
      <c r="O142" s="11"/>
      <c r="P142" s="11"/>
      <c r="Q142" s="11"/>
      <c r="R142" s="11"/>
    </row>
    <row r="143" spans="2:22" ht="16.350000000000001" customHeight="1" x14ac:dyDescent="0.3">
      <c r="B143" s="156" t="s">
        <v>76</v>
      </c>
      <c r="C143" s="153" t="s">
        <v>101</v>
      </c>
      <c r="D143" s="22" t="s">
        <v>17</v>
      </c>
      <c r="E143" s="26">
        <v>124641177</v>
      </c>
      <c r="F143" s="88">
        <f t="shared" si="157"/>
        <v>110287689</v>
      </c>
      <c r="G143" s="88">
        <f t="shared" si="152"/>
        <v>0</v>
      </c>
      <c r="H143" s="26">
        <v>0</v>
      </c>
      <c r="I143" s="26">
        <v>0</v>
      </c>
      <c r="J143" s="26">
        <v>0</v>
      </c>
      <c r="K143" s="26">
        <v>110287689</v>
      </c>
      <c r="L143" s="26">
        <f t="shared" si="88"/>
        <v>234928866</v>
      </c>
      <c r="M143" s="44">
        <f t="shared" si="151"/>
        <v>0.53054858316133868</v>
      </c>
      <c r="N143" s="65" t="s">
        <v>88</v>
      </c>
      <c r="O143" s="11"/>
      <c r="P143" s="50"/>
      <c r="Q143" s="11"/>
      <c r="R143" s="11"/>
      <c r="V143" s="20"/>
    </row>
    <row r="144" spans="2:22" ht="16.350000000000001" customHeight="1" x14ac:dyDescent="0.3">
      <c r="B144" s="157"/>
      <c r="C144" s="154"/>
      <c r="D144" s="22" t="s">
        <v>86</v>
      </c>
      <c r="E144" s="23">
        <v>17805882</v>
      </c>
      <c r="F144" s="82">
        <f t="shared" si="157"/>
        <v>27401406</v>
      </c>
      <c r="G144" s="88">
        <f t="shared" si="152"/>
        <v>0</v>
      </c>
      <c r="H144" s="26">
        <v>0</v>
      </c>
      <c r="I144" s="26">
        <v>0</v>
      </c>
      <c r="J144" s="26">
        <v>0</v>
      </c>
      <c r="K144" s="26">
        <v>27401406</v>
      </c>
      <c r="L144" s="26">
        <f t="shared" si="88"/>
        <v>45207288</v>
      </c>
      <c r="M144" s="44">
        <f t="shared" si="151"/>
        <v>0.39387193498535017</v>
      </c>
      <c r="N144" s="65" t="s">
        <v>88</v>
      </c>
      <c r="O144" s="11"/>
      <c r="P144" s="50"/>
      <c r="Q144" s="11"/>
      <c r="R144" s="11"/>
      <c r="V144" s="20"/>
    </row>
    <row r="145" spans="2:22" ht="16.350000000000001" customHeight="1" x14ac:dyDescent="0.3">
      <c r="B145" s="157"/>
      <c r="C145" s="154"/>
      <c r="D145" s="22" t="s">
        <v>2</v>
      </c>
      <c r="E145" s="23">
        <v>8902941</v>
      </c>
      <c r="F145" s="82">
        <f t="shared" si="157"/>
        <v>30638096</v>
      </c>
      <c r="G145" s="88">
        <f t="shared" si="152"/>
        <v>0</v>
      </c>
      <c r="H145" s="26">
        <v>0</v>
      </c>
      <c r="I145" s="26">
        <v>0</v>
      </c>
      <c r="J145" s="26">
        <v>0</v>
      </c>
      <c r="K145" s="26">
        <v>30638096</v>
      </c>
      <c r="L145" s="26">
        <f t="shared" si="88"/>
        <v>39541037</v>
      </c>
      <c r="M145" s="44">
        <f t="shared" si="151"/>
        <v>0.22515699322706179</v>
      </c>
      <c r="N145" s="65" t="s">
        <v>88</v>
      </c>
      <c r="O145" s="11"/>
      <c r="P145" s="50"/>
      <c r="Q145" s="11"/>
      <c r="R145" s="11"/>
      <c r="V145" s="20"/>
    </row>
    <row r="146" spans="2:22" ht="16.350000000000001" customHeight="1" x14ac:dyDescent="0.3">
      <c r="B146" s="158"/>
      <c r="C146" s="155"/>
      <c r="D146" s="25" t="s">
        <v>7</v>
      </c>
      <c r="E146" s="28">
        <f>SUM(E143:E145)</f>
        <v>151350000</v>
      </c>
      <c r="F146" s="84">
        <f t="shared" si="157"/>
        <v>168327191</v>
      </c>
      <c r="G146" s="84">
        <f t="shared" si="152"/>
        <v>0</v>
      </c>
      <c r="H146" s="37">
        <f t="shared" ref="H146" si="174">SUM(H143:H145)</f>
        <v>0</v>
      </c>
      <c r="I146" s="37">
        <v>0</v>
      </c>
      <c r="J146" s="37">
        <v>0</v>
      </c>
      <c r="K146" s="37">
        <f t="shared" ref="K146" si="175">SUM(K143:K145)</f>
        <v>168327191</v>
      </c>
      <c r="L146" s="37">
        <f t="shared" ref="L146:L173" si="176">SUM(E146,F146)</f>
        <v>319677191</v>
      </c>
      <c r="M146" s="43">
        <f t="shared" si="151"/>
        <v>0.47344635232358506</v>
      </c>
      <c r="N146" s="65" t="s">
        <v>88</v>
      </c>
      <c r="O146" s="6"/>
      <c r="P146" s="51"/>
      <c r="Q146" s="6"/>
      <c r="R146" s="11"/>
      <c r="V146" s="20"/>
    </row>
    <row r="147" spans="2:22" ht="16.350000000000001" customHeight="1" x14ac:dyDescent="0.3">
      <c r="B147" s="21" t="s">
        <v>37</v>
      </c>
      <c r="C147" s="21"/>
      <c r="D147" s="30"/>
      <c r="E147" s="31">
        <f>SUM(E114,E118,E122,E126,E130,E134,E138,E142,E146)</f>
        <v>1068400000</v>
      </c>
      <c r="F147" s="87">
        <f t="shared" si="157"/>
        <v>377568764</v>
      </c>
      <c r="G147" s="87">
        <f t="shared" si="152"/>
        <v>0</v>
      </c>
      <c r="H147" s="31">
        <f t="shared" ref="H147:K147" si="177">SUM(H114,H118,H122,H126,H130,H134,H138,H142,H146)</f>
        <v>0</v>
      </c>
      <c r="I147" s="31">
        <v>0</v>
      </c>
      <c r="J147" s="31">
        <v>0</v>
      </c>
      <c r="K147" s="31">
        <f t="shared" si="177"/>
        <v>377568764</v>
      </c>
      <c r="L147" s="31">
        <f t="shared" si="176"/>
        <v>1445968764</v>
      </c>
      <c r="M147" s="45">
        <f t="shared" si="151"/>
        <v>0.73888179786434172</v>
      </c>
      <c r="N147" s="65" t="s">
        <v>88</v>
      </c>
      <c r="O147" s="11"/>
      <c r="P147" s="11"/>
      <c r="Q147" s="11"/>
      <c r="R147" s="11"/>
    </row>
    <row r="148" spans="2:22" ht="15" customHeight="1" x14ac:dyDescent="0.3">
      <c r="B148" s="165" t="s">
        <v>77</v>
      </c>
      <c r="C148" s="165"/>
      <c r="D148" s="24" t="s">
        <v>17</v>
      </c>
      <c r="E148" s="91">
        <f>SUM(E152,E156,E161)</f>
        <v>658823530</v>
      </c>
      <c r="F148" s="89">
        <f t="shared" si="157"/>
        <v>116262976</v>
      </c>
      <c r="G148" s="126">
        <f t="shared" si="152"/>
        <v>0</v>
      </c>
      <c r="H148" s="56">
        <v>0</v>
      </c>
      <c r="I148" s="56">
        <v>0</v>
      </c>
      <c r="J148" s="56">
        <v>0</v>
      </c>
      <c r="K148" s="56">
        <v>116262976</v>
      </c>
      <c r="L148" s="91">
        <f t="shared" si="176"/>
        <v>775086506</v>
      </c>
      <c r="M148" s="46">
        <f t="shared" si="151"/>
        <v>0.84999999987098218</v>
      </c>
      <c r="N148" s="65" t="s">
        <v>88</v>
      </c>
      <c r="O148" s="11"/>
      <c r="P148" s="11"/>
      <c r="Q148" s="11"/>
      <c r="R148" s="11"/>
    </row>
    <row r="149" spans="2:22" ht="15" customHeight="1" x14ac:dyDescent="0.3">
      <c r="B149" s="166"/>
      <c r="C149" s="166"/>
      <c r="D149" s="24" t="s">
        <v>86</v>
      </c>
      <c r="E149" s="91">
        <f t="shared" ref="E149:E150" si="178">SUM(E153,E157,E162)</f>
        <v>94117647</v>
      </c>
      <c r="F149" s="89">
        <f t="shared" si="157"/>
        <v>40336135</v>
      </c>
      <c r="G149" s="126">
        <f t="shared" si="152"/>
        <v>0</v>
      </c>
      <c r="H149" s="56">
        <v>0</v>
      </c>
      <c r="I149" s="56">
        <v>0</v>
      </c>
      <c r="J149" s="56">
        <v>0</v>
      </c>
      <c r="K149" s="56">
        <v>40336135</v>
      </c>
      <c r="L149" s="91">
        <f t="shared" si="176"/>
        <v>134453782</v>
      </c>
      <c r="M149" s="46">
        <f t="shared" si="151"/>
        <v>0.69999999702500004</v>
      </c>
      <c r="N149" s="65" t="s">
        <v>88</v>
      </c>
      <c r="O149" s="11"/>
      <c r="P149" s="11"/>
      <c r="Q149" s="11"/>
      <c r="R149" s="11"/>
    </row>
    <row r="150" spans="2:22" ht="15" customHeight="1" x14ac:dyDescent="0.3">
      <c r="B150" s="166"/>
      <c r="C150" s="166"/>
      <c r="D150" s="24" t="s">
        <v>2</v>
      </c>
      <c r="E150" s="91">
        <f t="shared" si="178"/>
        <v>47058823</v>
      </c>
      <c r="F150" s="89">
        <f t="shared" si="157"/>
        <v>47058823</v>
      </c>
      <c r="G150" s="126">
        <f t="shared" si="152"/>
        <v>0</v>
      </c>
      <c r="H150" s="56">
        <v>0</v>
      </c>
      <c r="I150" s="56">
        <v>0</v>
      </c>
      <c r="J150" s="56">
        <v>0</v>
      </c>
      <c r="K150" s="56">
        <v>47058823</v>
      </c>
      <c r="L150" s="91">
        <f t="shared" si="176"/>
        <v>94117646</v>
      </c>
      <c r="M150" s="46">
        <f t="shared" si="151"/>
        <v>0.5</v>
      </c>
      <c r="N150" s="65" t="s">
        <v>88</v>
      </c>
      <c r="O150" s="11"/>
      <c r="P150" s="11"/>
      <c r="Q150" s="11"/>
      <c r="R150" s="11"/>
    </row>
    <row r="151" spans="2:22" ht="15" customHeight="1" x14ac:dyDescent="0.3">
      <c r="B151" s="167"/>
      <c r="C151" s="167"/>
      <c r="D151" s="39" t="s">
        <v>7</v>
      </c>
      <c r="E151" s="36">
        <f>SUM(E148:E150)</f>
        <v>800000000</v>
      </c>
      <c r="F151" s="90">
        <f t="shared" si="157"/>
        <v>203657934</v>
      </c>
      <c r="G151" s="90">
        <f t="shared" si="152"/>
        <v>0</v>
      </c>
      <c r="H151" s="36">
        <f>SUM(H148:H150)</f>
        <v>0</v>
      </c>
      <c r="I151" s="36">
        <v>0</v>
      </c>
      <c r="J151" s="36">
        <v>0</v>
      </c>
      <c r="K151" s="36">
        <f>SUM(K148:K150)</f>
        <v>203657934</v>
      </c>
      <c r="L151" s="36">
        <f t="shared" si="176"/>
        <v>1003657934</v>
      </c>
      <c r="M151" s="59">
        <f t="shared" si="151"/>
        <v>0.7970843181716929</v>
      </c>
      <c r="N151" s="65" t="s">
        <v>88</v>
      </c>
      <c r="O151" s="11"/>
      <c r="P151" s="11"/>
      <c r="Q151" s="11"/>
      <c r="R151" s="11"/>
    </row>
    <row r="152" spans="2:22" ht="17.399999999999999" customHeight="1" x14ac:dyDescent="0.3">
      <c r="B152" s="153" t="s">
        <v>78</v>
      </c>
      <c r="C152" s="153" t="s">
        <v>80</v>
      </c>
      <c r="D152" s="22" t="s">
        <v>17</v>
      </c>
      <c r="E152" s="26">
        <v>378741177</v>
      </c>
      <c r="F152" s="85">
        <f t="shared" si="157"/>
        <v>116262976</v>
      </c>
      <c r="G152" s="88">
        <f t="shared" si="152"/>
        <v>0</v>
      </c>
      <c r="H152" s="23">
        <f t="shared" ref="H152" si="179">SUM(O155/17)</f>
        <v>0</v>
      </c>
      <c r="I152" s="23">
        <v>0</v>
      </c>
      <c r="J152" s="23">
        <v>0</v>
      </c>
      <c r="K152" s="23">
        <v>116262976</v>
      </c>
      <c r="L152" s="26">
        <f t="shared" si="176"/>
        <v>495004153</v>
      </c>
      <c r="M152" s="44">
        <f t="shared" si="151"/>
        <v>0.76512727156856808</v>
      </c>
      <c r="N152" s="65" t="s">
        <v>88</v>
      </c>
      <c r="O152" s="11"/>
      <c r="P152" s="11"/>
      <c r="Q152" s="11"/>
      <c r="R152" s="11"/>
    </row>
    <row r="153" spans="2:22" ht="17.399999999999999" customHeight="1" x14ac:dyDescent="0.3">
      <c r="B153" s="154"/>
      <c r="C153" s="154"/>
      <c r="D153" s="22" t="s">
        <v>86</v>
      </c>
      <c r="E153" s="26">
        <v>54105882</v>
      </c>
      <c r="F153" s="85">
        <f t="shared" si="157"/>
        <v>40336135</v>
      </c>
      <c r="G153" s="88">
        <f t="shared" si="152"/>
        <v>0</v>
      </c>
      <c r="H153" s="23">
        <f t="shared" ref="H153" si="180">SUM(O155/17)*2</f>
        <v>0</v>
      </c>
      <c r="I153" s="23">
        <v>0</v>
      </c>
      <c r="J153" s="23">
        <v>0</v>
      </c>
      <c r="K153" s="23">
        <v>40336135</v>
      </c>
      <c r="L153" s="26">
        <f t="shared" si="176"/>
        <v>94442017</v>
      </c>
      <c r="M153" s="44">
        <f t="shared" si="151"/>
        <v>0.57290053430349752</v>
      </c>
      <c r="N153" s="65" t="s">
        <v>88</v>
      </c>
      <c r="O153" s="11"/>
      <c r="P153" s="11"/>
      <c r="Q153" s="11"/>
      <c r="R153" s="11"/>
    </row>
    <row r="154" spans="2:22" ht="17.399999999999999" customHeight="1" x14ac:dyDescent="0.3">
      <c r="B154" s="154"/>
      <c r="C154" s="154"/>
      <c r="D154" s="22" t="s">
        <v>2</v>
      </c>
      <c r="E154" s="26">
        <v>27052941</v>
      </c>
      <c r="F154" s="85">
        <f t="shared" si="157"/>
        <v>47058823</v>
      </c>
      <c r="G154" s="88">
        <f t="shared" si="152"/>
        <v>0</v>
      </c>
      <c r="H154" s="23">
        <f t="shared" ref="H154" si="181">SUM(O155/17)*14</f>
        <v>0</v>
      </c>
      <c r="I154" s="23">
        <v>0</v>
      </c>
      <c r="J154" s="23">
        <v>0</v>
      </c>
      <c r="K154" s="23">
        <v>47058823</v>
      </c>
      <c r="L154" s="26">
        <f t="shared" si="176"/>
        <v>74111764</v>
      </c>
      <c r="M154" s="44">
        <f t="shared" si="151"/>
        <v>0.36502897164881948</v>
      </c>
      <c r="N154" s="65" t="s">
        <v>88</v>
      </c>
      <c r="O154" s="11"/>
      <c r="P154" s="11"/>
      <c r="Q154" s="11"/>
      <c r="R154" s="11"/>
    </row>
    <row r="155" spans="2:22" ht="17.399999999999999" customHeight="1" x14ac:dyDescent="0.3">
      <c r="B155" s="155"/>
      <c r="C155" s="155"/>
      <c r="D155" s="25" t="s">
        <v>7</v>
      </c>
      <c r="E155" s="28">
        <f t="shared" ref="E155" si="182">SUM(E152:E154)</f>
        <v>459900000</v>
      </c>
      <c r="F155" s="86">
        <f t="shared" si="157"/>
        <v>203657934</v>
      </c>
      <c r="G155" s="84">
        <f t="shared" si="152"/>
        <v>0</v>
      </c>
      <c r="H155" s="28">
        <f t="shared" ref="H155" si="183">SUM(H152:H154)</f>
        <v>0</v>
      </c>
      <c r="I155" s="28">
        <v>0</v>
      </c>
      <c r="J155" s="28">
        <v>0</v>
      </c>
      <c r="K155" s="28">
        <f t="shared" ref="K155" si="184">SUM(K152:K154)</f>
        <v>203657934</v>
      </c>
      <c r="L155" s="37">
        <f t="shared" si="176"/>
        <v>663557934</v>
      </c>
      <c r="M155" s="43">
        <f t="shared" si="151"/>
        <v>0.69308190955938442</v>
      </c>
      <c r="N155" s="65" t="s">
        <v>88</v>
      </c>
      <c r="O155" s="11"/>
      <c r="P155" s="11"/>
      <c r="Q155" s="11"/>
      <c r="R155" s="11"/>
    </row>
    <row r="156" spans="2:22" ht="15.6" customHeight="1" x14ac:dyDescent="0.3">
      <c r="B156" s="153" t="s">
        <v>79</v>
      </c>
      <c r="C156" s="153" t="s">
        <v>80</v>
      </c>
      <c r="D156" s="22" t="s">
        <v>17</v>
      </c>
      <c r="E156" s="23">
        <v>142800000</v>
      </c>
      <c r="F156" s="85">
        <f t="shared" si="157"/>
        <v>0</v>
      </c>
      <c r="G156" s="88">
        <f t="shared" si="152"/>
        <v>0</v>
      </c>
      <c r="H156" s="23">
        <f t="shared" ref="H156" si="185">SUM(O159/17)</f>
        <v>0</v>
      </c>
      <c r="I156" s="23">
        <v>0</v>
      </c>
      <c r="J156" s="23">
        <v>0</v>
      </c>
      <c r="K156" s="23">
        <f t="shared" ref="K156" si="186">SUM(P159/17)</f>
        <v>0</v>
      </c>
      <c r="L156" s="26">
        <f t="shared" si="176"/>
        <v>142800000</v>
      </c>
      <c r="M156" s="44">
        <f t="shared" si="151"/>
        <v>1</v>
      </c>
      <c r="N156" s="65" t="s">
        <v>88</v>
      </c>
      <c r="O156" s="11"/>
      <c r="P156" s="11"/>
      <c r="Q156" s="11"/>
      <c r="R156" s="11"/>
    </row>
    <row r="157" spans="2:22" ht="18" customHeight="1" x14ac:dyDescent="0.3">
      <c r="B157" s="154"/>
      <c r="C157" s="154"/>
      <c r="D157" s="22" t="s">
        <v>86</v>
      </c>
      <c r="E157" s="23">
        <v>20400000</v>
      </c>
      <c r="F157" s="85">
        <f t="shared" si="157"/>
        <v>0</v>
      </c>
      <c r="G157" s="88">
        <f t="shared" si="152"/>
        <v>0</v>
      </c>
      <c r="H157" s="23">
        <f t="shared" ref="H157" si="187">SUM(O159/17)*2</f>
        <v>0</v>
      </c>
      <c r="I157" s="23">
        <v>0</v>
      </c>
      <c r="J157" s="23">
        <v>0</v>
      </c>
      <c r="K157" s="23">
        <f t="shared" ref="K157" si="188">SUM(P159/17)*2</f>
        <v>0</v>
      </c>
      <c r="L157" s="26">
        <f t="shared" si="176"/>
        <v>20400000</v>
      </c>
      <c r="M157" s="44">
        <f t="shared" si="151"/>
        <v>1</v>
      </c>
      <c r="N157" s="65" t="s">
        <v>88</v>
      </c>
      <c r="O157" s="11"/>
      <c r="P157" s="11"/>
      <c r="Q157" s="11"/>
      <c r="R157" s="11"/>
    </row>
    <row r="158" spans="2:22" ht="18" customHeight="1" x14ac:dyDescent="0.3">
      <c r="B158" s="154"/>
      <c r="C158" s="154"/>
      <c r="D158" s="22" t="s">
        <v>2</v>
      </c>
      <c r="E158" s="23">
        <v>10200000</v>
      </c>
      <c r="F158" s="85">
        <f t="shared" si="157"/>
        <v>0</v>
      </c>
      <c r="G158" s="88">
        <f t="shared" si="152"/>
        <v>0</v>
      </c>
      <c r="H158" s="23">
        <f t="shared" ref="H158" si="189">SUM(O159/17)*14</f>
        <v>0</v>
      </c>
      <c r="I158" s="23">
        <v>0</v>
      </c>
      <c r="J158" s="23">
        <v>0</v>
      </c>
      <c r="K158" s="23">
        <f t="shared" ref="K158" si="190">SUM(P159/17)*14</f>
        <v>0</v>
      </c>
      <c r="L158" s="26">
        <f t="shared" si="176"/>
        <v>10200000</v>
      </c>
      <c r="M158" s="44">
        <f t="shared" si="151"/>
        <v>1</v>
      </c>
      <c r="N158" s="65" t="s">
        <v>88</v>
      </c>
      <c r="O158" s="11"/>
      <c r="P158" s="11"/>
      <c r="Q158" s="11"/>
      <c r="R158" s="11"/>
    </row>
    <row r="159" spans="2:22" ht="18" customHeight="1" x14ac:dyDescent="0.3">
      <c r="B159" s="155"/>
      <c r="C159" s="155"/>
      <c r="D159" s="25" t="s">
        <v>7</v>
      </c>
      <c r="E159" s="28">
        <f>SUM(E156:E158)</f>
        <v>173400000</v>
      </c>
      <c r="F159" s="86">
        <f t="shared" si="157"/>
        <v>0</v>
      </c>
      <c r="G159" s="84">
        <f t="shared" si="152"/>
        <v>0</v>
      </c>
      <c r="H159" s="28">
        <f t="shared" ref="H159" si="191">SUM(H156:H158)</f>
        <v>0</v>
      </c>
      <c r="I159" s="28">
        <v>0</v>
      </c>
      <c r="J159" s="28">
        <v>0</v>
      </c>
      <c r="K159" s="28">
        <f t="shared" ref="K159" si="192">SUM(K156:K158)</f>
        <v>0</v>
      </c>
      <c r="L159" s="37">
        <f t="shared" si="176"/>
        <v>173400000</v>
      </c>
      <c r="M159" s="43">
        <f t="shared" si="151"/>
        <v>1</v>
      </c>
      <c r="N159" s="65" t="s">
        <v>88</v>
      </c>
      <c r="O159" s="11"/>
      <c r="P159" s="11"/>
      <c r="Q159" s="11"/>
      <c r="R159" s="11"/>
    </row>
    <row r="160" spans="2:22" ht="13.35" customHeight="1" x14ac:dyDescent="0.3">
      <c r="B160" s="21" t="s">
        <v>38</v>
      </c>
      <c r="C160" s="32"/>
      <c r="D160" s="30"/>
      <c r="E160" s="31">
        <f>SUM(E155,E159)</f>
        <v>633300000</v>
      </c>
      <c r="F160" s="87">
        <f t="shared" si="157"/>
        <v>203657934</v>
      </c>
      <c r="G160" s="87">
        <f t="shared" si="152"/>
        <v>0</v>
      </c>
      <c r="H160" s="31">
        <f t="shared" ref="H160:K160" si="193">SUM(H155,H159)</f>
        <v>0</v>
      </c>
      <c r="I160" s="31">
        <v>0</v>
      </c>
      <c r="J160" s="31">
        <v>0</v>
      </c>
      <c r="K160" s="31">
        <f t="shared" si="193"/>
        <v>203657934</v>
      </c>
      <c r="L160" s="31">
        <f t="shared" si="176"/>
        <v>836957934</v>
      </c>
      <c r="M160" s="45">
        <f t="shared" si="151"/>
        <v>0.75666885308479559</v>
      </c>
      <c r="N160" s="65" t="s">
        <v>88</v>
      </c>
      <c r="O160" s="11"/>
      <c r="P160" s="11"/>
      <c r="Q160" s="11"/>
      <c r="R160" s="11"/>
    </row>
    <row r="161" spans="2:18" ht="14.4" customHeight="1" x14ac:dyDescent="0.3">
      <c r="B161" s="153" t="s">
        <v>82</v>
      </c>
      <c r="C161" s="153" t="s">
        <v>81</v>
      </c>
      <c r="D161" s="22" t="s">
        <v>17</v>
      </c>
      <c r="E161" s="23">
        <v>137282353</v>
      </c>
      <c r="F161" s="85">
        <f t="shared" si="157"/>
        <v>0</v>
      </c>
      <c r="G161" s="88">
        <f t="shared" si="152"/>
        <v>0</v>
      </c>
      <c r="H161" s="23">
        <f t="shared" ref="H161" si="194">SUM(O164/17)</f>
        <v>0</v>
      </c>
      <c r="I161" s="23">
        <v>0</v>
      </c>
      <c r="J161" s="23">
        <v>0</v>
      </c>
      <c r="K161" s="23">
        <f t="shared" ref="K161" si="195">SUM(P164/17)</f>
        <v>0</v>
      </c>
      <c r="L161" s="26">
        <f t="shared" si="176"/>
        <v>137282353</v>
      </c>
      <c r="M161" s="44">
        <f t="shared" ref="M161:M177" si="196">SUM(E161/L161)</f>
        <v>1</v>
      </c>
      <c r="N161" s="65" t="s">
        <v>88</v>
      </c>
      <c r="O161" s="11"/>
      <c r="P161" s="11"/>
      <c r="Q161" s="11"/>
      <c r="R161" s="11"/>
    </row>
    <row r="162" spans="2:18" ht="14.4" customHeight="1" x14ac:dyDescent="0.3">
      <c r="B162" s="154"/>
      <c r="C162" s="154"/>
      <c r="D162" s="22" t="s">
        <v>86</v>
      </c>
      <c r="E162" s="23">
        <v>19611765</v>
      </c>
      <c r="F162" s="85">
        <f t="shared" si="157"/>
        <v>0</v>
      </c>
      <c r="G162" s="88">
        <f t="shared" si="152"/>
        <v>0</v>
      </c>
      <c r="H162" s="23">
        <f t="shared" ref="H162" si="197">SUM(O164/17)*2</f>
        <v>0</v>
      </c>
      <c r="I162" s="23">
        <v>0</v>
      </c>
      <c r="J162" s="23">
        <v>0</v>
      </c>
      <c r="K162" s="23">
        <f t="shared" ref="K162" si="198">SUM(P164/17)*2</f>
        <v>0</v>
      </c>
      <c r="L162" s="26">
        <f t="shared" si="176"/>
        <v>19611765</v>
      </c>
      <c r="M162" s="44">
        <f t="shared" si="196"/>
        <v>1</v>
      </c>
      <c r="N162" s="65" t="s">
        <v>88</v>
      </c>
      <c r="O162" s="11"/>
      <c r="P162" s="11"/>
      <c r="Q162" s="11"/>
      <c r="R162" s="11"/>
    </row>
    <row r="163" spans="2:18" ht="14.4" customHeight="1" x14ac:dyDescent="0.3">
      <c r="B163" s="154"/>
      <c r="C163" s="154"/>
      <c r="D163" s="22" t="s">
        <v>2</v>
      </c>
      <c r="E163" s="23">
        <v>9805882</v>
      </c>
      <c r="F163" s="85">
        <f t="shared" si="157"/>
        <v>0</v>
      </c>
      <c r="G163" s="88">
        <f t="shared" si="152"/>
        <v>0</v>
      </c>
      <c r="H163" s="23">
        <f t="shared" ref="H163" si="199">SUM(O164/17)*14</f>
        <v>0</v>
      </c>
      <c r="I163" s="23">
        <v>0</v>
      </c>
      <c r="J163" s="23">
        <v>0</v>
      </c>
      <c r="K163" s="23">
        <f t="shared" ref="K163" si="200">SUM(P164/17)*14</f>
        <v>0</v>
      </c>
      <c r="L163" s="26">
        <f t="shared" si="176"/>
        <v>9805882</v>
      </c>
      <c r="M163" s="44">
        <f t="shared" si="196"/>
        <v>1</v>
      </c>
      <c r="N163" s="65" t="s">
        <v>88</v>
      </c>
      <c r="O163" s="11"/>
      <c r="P163" s="11"/>
      <c r="Q163" s="11"/>
      <c r="R163" s="11"/>
    </row>
    <row r="164" spans="2:18" ht="14.4" customHeight="1" x14ac:dyDescent="0.3">
      <c r="B164" s="155"/>
      <c r="C164" s="155"/>
      <c r="D164" s="25" t="s">
        <v>7</v>
      </c>
      <c r="E164" s="28">
        <f>SUM(E161:E163)</f>
        <v>166700000</v>
      </c>
      <c r="F164" s="86">
        <f t="shared" ref="F164:F173" si="201">SUM(H164:K164)</f>
        <v>0</v>
      </c>
      <c r="G164" s="84">
        <f t="shared" si="152"/>
        <v>0</v>
      </c>
      <c r="H164" s="28">
        <f t="shared" ref="H164" si="202">SUM(H161:H163)</f>
        <v>0</v>
      </c>
      <c r="I164" s="28">
        <v>0</v>
      </c>
      <c r="J164" s="28">
        <v>0</v>
      </c>
      <c r="K164" s="28">
        <f t="shared" ref="K164" si="203">SUM(K161:K163)</f>
        <v>0</v>
      </c>
      <c r="L164" s="37">
        <f t="shared" si="176"/>
        <v>166700000</v>
      </c>
      <c r="M164" s="44">
        <f t="shared" si="196"/>
        <v>1</v>
      </c>
      <c r="N164" s="65" t="s">
        <v>88</v>
      </c>
      <c r="O164" s="11"/>
      <c r="P164" s="11"/>
      <c r="Q164" s="11"/>
      <c r="R164" s="11"/>
    </row>
    <row r="165" spans="2:18" ht="13.35" customHeight="1" x14ac:dyDescent="0.3">
      <c r="B165" s="21" t="s">
        <v>39</v>
      </c>
      <c r="C165" s="21"/>
      <c r="D165" s="30"/>
      <c r="E165" s="57">
        <f>SUM(E164)</f>
        <v>166700000</v>
      </c>
      <c r="F165" s="87">
        <f t="shared" si="201"/>
        <v>0</v>
      </c>
      <c r="G165" s="87">
        <f t="shared" si="152"/>
        <v>0</v>
      </c>
      <c r="H165" s="57">
        <f t="shared" ref="H165:K165" si="204">SUM(H164)</f>
        <v>0</v>
      </c>
      <c r="I165" s="57">
        <v>0</v>
      </c>
      <c r="J165" s="57">
        <v>0</v>
      </c>
      <c r="K165" s="57">
        <f t="shared" si="204"/>
        <v>0</v>
      </c>
      <c r="L165" s="31">
        <f t="shared" si="176"/>
        <v>166700000</v>
      </c>
      <c r="M165" s="45">
        <f t="shared" si="196"/>
        <v>1</v>
      </c>
      <c r="N165" s="65" t="s">
        <v>88</v>
      </c>
      <c r="O165" s="11"/>
      <c r="P165" s="11"/>
      <c r="Q165" s="11"/>
      <c r="R165" s="11"/>
    </row>
    <row r="166" spans="2:18" ht="21" customHeight="1" x14ac:dyDescent="0.3">
      <c r="B166" s="165" t="s">
        <v>40</v>
      </c>
      <c r="C166" s="165"/>
      <c r="D166" s="52" t="s">
        <v>17</v>
      </c>
      <c r="E166" s="89">
        <f>SUM(E170)</f>
        <v>131323988</v>
      </c>
      <c r="F166" s="89">
        <f t="shared" si="201"/>
        <v>23174822</v>
      </c>
      <c r="G166" s="126">
        <f t="shared" si="152"/>
        <v>23174822</v>
      </c>
      <c r="H166" s="89">
        <v>23174822</v>
      </c>
      <c r="I166" s="89">
        <v>0</v>
      </c>
      <c r="J166" s="89">
        <v>0</v>
      </c>
      <c r="K166" s="92">
        <v>0</v>
      </c>
      <c r="L166" s="91">
        <f t="shared" si="176"/>
        <v>154498810</v>
      </c>
      <c r="M166" s="60">
        <f t="shared" si="196"/>
        <v>0.84999999676372917</v>
      </c>
      <c r="N166" s="65" t="s">
        <v>88</v>
      </c>
      <c r="O166" s="11"/>
      <c r="P166" s="11"/>
      <c r="Q166" s="11"/>
      <c r="R166" s="11"/>
    </row>
    <row r="167" spans="2:18" ht="21" customHeight="1" x14ac:dyDescent="0.3">
      <c r="B167" s="166"/>
      <c r="C167" s="166"/>
      <c r="D167" s="52" t="s">
        <v>86</v>
      </c>
      <c r="E167" s="89">
        <f t="shared" ref="E167:E168" si="205">SUM(E171)</f>
        <v>18760570</v>
      </c>
      <c r="F167" s="89">
        <f t="shared" si="201"/>
        <v>8040245</v>
      </c>
      <c r="G167" s="126">
        <f t="shared" si="152"/>
        <v>8040245</v>
      </c>
      <c r="H167" s="93">
        <v>8040245</v>
      </c>
      <c r="I167" s="93">
        <v>0</v>
      </c>
      <c r="J167" s="93">
        <v>0</v>
      </c>
      <c r="K167" s="92">
        <v>0</v>
      </c>
      <c r="L167" s="91">
        <f t="shared" si="176"/>
        <v>26800815</v>
      </c>
      <c r="M167" s="60">
        <f t="shared" si="196"/>
        <v>0.69999998134385089</v>
      </c>
      <c r="N167" s="65" t="s">
        <v>88</v>
      </c>
      <c r="O167" s="11"/>
      <c r="P167" s="11"/>
      <c r="Q167" s="11"/>
      <c r="R167" s="11"/>
    </row>
    <row r="168" spans="2:18" ht="21" customHeight="1" x14ac:dyDescent="0.3">
      <c r="B168" s="166"/>
      <c r="C168" s="166"/>
      <c r="D168" s="52" t="s">
        <v>2</v>
      </c>
      <c r="E168" s="89">
        <f t="shared" si="205"/>
        <v>9380285</v>
      </c>
      <c r="F168" s="89">
        <f t="shared" si="201"/>
        <v>9380285</v>
      </c>
      <c r="G168" s="126">
        <f t="shared" si="152"/>
        <v>9380285</v>
      </c>
      <c r="H168" s="93">
        <v>9380285</v>
      </c>
      <c r="I168" s="93">
        <v>0</v>
      </c>
      <c r="J168" s="93">
        <v>0</v>
      </c>
      <c r="K168" s="92">
        <v>0</v>
      </c>
      <c r="L168" s="91">
        <f t="shared" si="176"/>
        <v>18760570</v>
      </c>
      <c r="M168" s="60">
        <f t="shared" si="196"/>
        <v>0.5</v>
      </c>
      <c r="N168" s="65" t="s">
        <v>88</v>
      </c>
      <c r="O168" s="11"/>
      <c r="P168" s="11"/>
      <c r="Q168" s="11"/>
      <c r="R168" s="11"/>
    </row>
    <row r="169" spans="2:18" ht="21" customHeight="1" x14ac:dyDescent="0.3">
      <c r="B169" s="167"/>
      <c r="C169" s="167"/>
      <c r="D169" s="53" t="s">
        <v>7</v>
      </c>
      <c r="E169" s="54">
        <f t="shared" ref="E169" si="206">SUM(E166:E168)</f>
        <v>159464843</v>
      </c>
      <c r="F169" s="90">
        <f t="shared" si="201"/>
        <v>40595352</v>
      </c>
      <c r="G169" s="90">
        <f t="shared" si="152"/>
        <v>40595352</v>
      </c>
      <c r="H169" s="54">
        <f>SUM(H166:H168)</f>
        <v>40595352</v>
      </c>
      <c r="I169" s="54">
        <v>0</v>
      </c>
      <c r="J169" s="54">
        <v>0</v>
      </c>
      <c r="K169" s="54">
        <f>SUM(K166:K168)</f>
        <v>0</v>
      </c>
      <c r="L169" s="36">
        <f t="shared" si="176"/>
        <v>200060195</v>
      </c>
      <c r="M169" s="59">
        <f t="shared" si="196"/>
        <v>0.79708431254903056</v>
      </c>
      <c r="N169" s="65" t="s">
        <v>88</v>
      </c>
      <c r="O169" s="11"/>
      <c r="P169" s="11"/>
      <c r="Q169" s="11"/>
      <c r="R169" s="11"/>
    </row>
    <row r="170" spans="2:18" ht="17.399999999999999" customHeight="1" x14ac:dyDescent="0.3">
      <c r="B170" s="159" t="s">
        <v>83</v>
      </c>
      <c r="C170" s="159" t="s">
        <v>84</v>
      </c>
      <c r="D170" s="55" t="s">
        <v>17</v>
      </c>
      <c r="E170" s="94">
        <v>131323988</v>
      </c>
      <c r="F170" s="85">
        <f t="shared" si="201"/>
        <v>23174822</v>
      </c>
      <c r="G170" s="88">
        <f t="shared" si="152"/>
        <v>23174822</v>
      </c>
      <c r="H170" s="27">
        <v>23174822</v>
      </c>
      <c r="I170" s="27">
        <v>0</v>
      </c>
      <c r="J170" s="27">
        <v>0</v>
      </c>
      <c r="K170" s="27">
        <v>0</v>
      </c>
      <c r="L170" s="26">
        <f t="shared" si="176"/>
        <v>154498810</v>
      </c>
      <c r="M170" s="61">
        <f t="shared" si="196"/>
        <v>0.84999999676372917</v>
      </c>
      <c r="N170" s="65" t="s">
        <v>88</v>
      </c>
      <c r="O170" s="11"/>
      <c r="P170" s="11"/>
      <c r="Q170" s="11"/>
      <c r="R170" s="11"/>
    </row>
    <row r="171" spans="2:18" ht="17.399999999999999" customHeight="1" x14ac:dyDescent="0.3">
      <c r="B171" s="160"/>
      <c r="C171" s="160"/>
      <c r="D171" s="55" t="s">
        <v>86</v>
      </c>
      <c r="E171" s="94">
        <v>18760570</v>
      </c>
      <c r="F171" s="85">
        <f t="shared" si="201"/>
        <v>8040245</v>
      </c>
      <c r="G171" s="88">
        <f t="shared" si="152"/>
        <v>8040245</v>
      </c>
      <c r="H171" s="27">
        <v>8040245</v>
      </c>
      <c r="I171" s="27">
        <v>0</v>
      </c>
      <c r="J171" s="27">
        <v>0</v>
      </c>
      <c r="K171" s="27">
        <v>0</v>
      </c>
      <c r="L171" s="26">
        <f t="shared" si="176"/>
        <v>26800815</v>
      </c>
      <c r="M171" s="61">
        <f t="shared" si="196"/>
        <v>0.69999998134385089</v>
      </c>
      <c r="N171" s="65" t="s">
        <v>88</v>
      </c>
      <c r="O171" s="11"/>
      <c r="P171" s="11"/>
      <c r="Q171" s="11"/>
      <c r="R171" s="11"/>
    </row>
    <row r="172" spans="2:18" ht="17.399999999999999" customHeight="1" x14ac:dyDescent="0.3">
      <c r="B172" s="160"/>
      <c r="C172" s="160"/>
      <c r="D172" s="55" t="s">
        <v>2</v>
      </c>
      <c r="E172" s="94">
        <v>9380285</v>
      </c>
      <c r="F172" s="85">
        <f t="shared" si="201"/>
        <v>9380285</v>
      </c>
      <c r="G172" s="88">
        <f t="shared" si="152"/>
        <v>9380285</v>
      </c>
      <c r="H172" s="27">
        <v>9380285</v>
      </c>
      <c r="I172" s="27">
        <v>0</v>
      </c>
      <c r="J172" s="27">
        <v>0</v>
      </c>
      <c r="K172" s="27">
        <v>0</v>
      </c>
      <c r="L172" s="26">
        <f t="shared" si="176"/>
        <v>18760570</v>
      </c>
      <c r="M172" s="61">
        <f t="shared" si="196"/>
        <v>0.5</v>
      </c>
      <c r="N172" s="65" t="s">
        <v>88</v>
      </c>
      <c r="O172" s="11"/>
      <c r="P172" s="11"/>
      <c r="Q172" s="11"/>
      <c r="R172" s="11"/>
    </row>
    <row r="173" spans="2:18" ht="17.399999999999999" customHeight="1" x14ac:dyDescent="0.3">
      <c r="B173" s="161"/>
      <c r="C173" s="161"/>
      <c r="D173" s="25" t="s">
        <v>7</v>
      </c>
      <c r="E173" s="37">
        <v>159464843</v>
      </c>
      <c r="F173" s="86">
        <f t="shared" si="201"/>
        <v>40595352</v>
      </c>
      <c r="G173" s="84">
        <f t="shared" si="152"/>
        <v>40595352</v>
      </c>
      <c r="H173" s="29">
        <f>SUM(H170:H172)</f>
        <v>40595352</v>
      </c>
      <c r="I173" s="29">
        <v>0</v>
      </c>
      <c r="J173" s="29">
        <v>0</v>
      </c>
      <c r="K173" s="29">
        <f>SUM(K170:K172)</f>
        <v>0</v>
      </c>
      <c r="L173" s="37">
        <f t="shared" si="176"/>
        <v>200060195</v>
      </c>
      <c r="M173" s="43">
        <f t="shared" si="196"/>
        <v>0.79708431254903056</v>
      </c>
      <c r="N173" s="65" t="s">
        <v>88</v>
      </c>
      <c r="O173" s="11"/>
      <c r="P173" s="11"/>
      <c r="Q173" s="11"/>
      <c r="R173" s="11"/>
    </row>
    <row r="174" spans="2:18" ht="19.8" customHeight="1" x14ac:dyDescent="0.3">
      <c r="B174" s="171" t="s">
        <v>41</v>
      </c>
      <c r="C174" s="172"/>
      <c r="D174" s="35" t="s">
        <v>17</v>
      </c>
      <c r="E174" s="42">
        <f>SUM(E5,E13,E148,E166)</f>
        <v>6566199420</v>
      </c>
      <c r="F174" s="42">
        <f t="shared" ref="F174:J174" si="207">SUM(F5,F13,F148,F166)</f>
        <v>1158741076</v>
      </c>
      <c r="G174" s="42">
        <f t="shared" si="207"/>
        <v>23174822</v>
      </c>
      <c r="H174" s="42">
        <f t="shared" si="207"/>
        <v>23174822</v>
      </c>
      <c r="I174" s="42">
        <f t="shared" si="207"/>
        <v>0</v>
      </c>
      <c r="J174" s="42">
        <f t="shared" si="207"/>
        <v>0</v>
      </c>
      <c r="K174" s="42">
        <f>SUM(K5,K13,K148,K166)</f>
        <v>1135566254</v>
      </c>
      <c r="L174" s="42">
        <f>SUM(L5,L13,L148,L166)</f>
        <v>7724940496</v>
      </c>
      <c r="M174" s="58">
        <f t="shared" si="196"/>
        <v>0.84999999979287866</v>
      </c>
      <c r="N174" s="65" t="s">
        <v>88</v>
      </c>
      <c r="O174" s="11"/>
      <c r="P174" s="11"/>
      <c r="Q174" s="11"/>
      <c r="R174" s="11"/>
    </row>
    <row r="175" spans="2:18" ht="19.8" customHeight="1" x14ac:dyDescent="0.3">
      <c r="B175" s="173"/>
      <c r="C175" s="174"/>
      <c r="D175" s="35" t="s">
        <v>86</v>
      </c>
      <c r="E175" s="42">
        <f t="shared" ref="E175:K175" si="208">SUM(E6,E14,E149,E167)</f>
        <v>938028489</v>
      </c>
      <c r="F175" s="42">
        <f t="shared" si="208"/>
        <v>402012212</v>
      </c>
      <c r="G175" s="42">
        <f t="shared" si="208"/>
        <v>8040245</v>
      </c>
      <c r="H175" s="42">
        <f t="shared" si="208"/>
        <v>8040245</v>
      </c>
      <c r="I175" s="42">
        <f t="shared" si="208"/>
        <v>0</v>
      </c>
      <c r="J175" s="42">
        <f t="shared" si="208"/>
        <v>0</v>
      </c>
      <c r="K175" s="42">
        <f t="shared" si="208"/>
        <v>393971967</v>
      </c>
      <c r="L175" s="42">
        <f t="shared" ref="L175" si="209">SUM(L6,L14,L149,L167)</f>
        <v>1340040701</v>
      </c>
      <c r="M175" s="58">
        <f t="shared" si="196"/>
        <v>0.69999999873138186</v>
      </c>
      <c r="N175" s="65" t="s">
        <v>88</v>
      </c>
      <c r="O175" s="11"/>
      <c r="P175" s="11"/>
      <c r="Q175" s="11"/>
      <c r="R175" s="11"/>
    </row>
    <row r="176" spans="2:18" ht="19.8" customHeight="1" x14ac:dyDescent="0.3">
      <c r="B176" s="173"/>
      <c r="C176" s="174"/>
      <c r="D176" s="35" t="s">
        <v>2</v>
      </c>
      <c r="E176" s="42">
        <f t="shared" ref="E176:K176" si="210">SUM(E7,E15,E150,E168)</f>
        <v>469014244</v>
      </c>
      <c r="F176" s="42">
        <f t="shared" si="210"/>
        <v>469014244</v>
      </c>
      <c r="G176" s="42">
        <f t="shared" si="210"/>
        <v>9380285</v>
      </c>
      <c r="H176" s="42">
        <f t="shared" si="210"/>
        <v>9380285</v>
      </c>
      <c r="I176" s="42">
        <f t="shared" si="210"/>
        <v>0</v>
      </c>
      <c r="J176" s="42">
        <f t="shared" si="210"/>
        <v>0</v>
      </c>
      <c r="K176" s="42">
        <f t="shared" si="210"/>
        <v>459633959</v>
      </c>
      <c r="L176" s="42">
        <f t="shared" ref="L176" si="211">SUM(L7,L15,L150,L168)</f>
        <v>938028488</v>
      </c>
      <c r="M176" s="58">
        <f t="shared" si="196"/>
        <v>0.5</v>
      </c>
      <c r="N176" s="65" t="s">
        <v>88</v>
      </c>
      <c r="O176" s="11"/>
      <c r="P176" s="11"/>
      <c r="Q176" s="11"/>
      <c r="R176" s="11"/>
    </row>
    <row r="177" spans="2:18" ht="19.8" customHeight="1" x14ac:dyDescent="0.3">
      <c r="B177" s="175"/>
      <c r="C177" s="176"/>
      <c r="D177" s="35" t="s">
        <v>7</v>
      </c>
      <c r="E177" s="42">
        <f t="shared" ref="E177:K177" si="212">SUM(E8,E16,E151,E169)</f>
        <v>7973242153</v>
      </c>
      <c r="F177" s="42">
        <f t="shared" si="212"/>
        <v>2029767532</v>
      </c>
      <c r="G177" s="42">
        <f t="shared" si="212"/>
        <v>40595352</v>
      </c>
      <c r="H177" s="42">
        <f t="shared" si="212"/>
        <v>40595352</v>
      </c>
      <c r="I177" s="42">
        <f t="shared" si="212"/>
        <v>0</v>
      </c>
      <c r="J177" s="42">
        <f t="shared" si="212"/>
        <v>0</v>
      </c>
      <c r="K177" s="42">
        <f t="shared" si="212"/>
        <v>1989172180</v>
      </c>
      <c r="L177" s="42">
        <f>SUM(L8,L16,L151,L169)</f>
        <v>10003009685</v>
      </c>
      <c r="M177" s="58">
        <f t="shared" si="196"/>
        <v>0.79708431802842949</v>
      </c>
      <c r="N177" s="65" t="s">
        <v>88</v>
      </c>
      <c r="O177" s="11"/>
      <c r="P177" s="11"/>
      <c r="Q177" s="11"/>
      <c r="R177" s="11"/>
    </row>
    <row r="178" spans="2:18" x14ac:dyDescent="0.3">
      <c r="N178" s="64"/>
      <c r="O178" s="11"/>
      <c r="P178" s="11"/>
      <c r="Q178" s="11"/>
      <c r="R178" s="11"/>
    </row>
    <row r="179" spans="2:18" x14ac:dyDescent="0.3">
      <c r="B179" s="76"/>
      <c r="C179" s="76"/>
      <c r="D179" s="77"/>
      <c r="E179" s="109"/>
      <c r="F179" s="78"/>
      <c r="G179" s="78"/>
      <c r="H179" s="79"/>
      <c r="I179" s="79"/>
      <c r="J179" s="79"/>
      <c r="K179" s="49"/>
      <c r="L179" s="49"/>
      <c r="N179" s="64"/>
      <c r="O179" s="11"/>
      <c r="P179" s="11"/>
      <c r="Q179" s="11"/>
      <c r="R179" s="11"/>
    </row>
  </sheetData>
  <mergeCells count="88">
    <mergeCell ref="B174:C177"/>
    <mergeCell ref="C73:C76"/>
    <mergeCell ref="C69:C72"/>
    <mergeCell ref="C65:C68"/>
    <mergeCell ref="C61:C64"/>
    <mergeCell ref="B131:B134"/>
    <mergeCell ref="B135:B138"/>
    <mergeCell ref="B139:B142"/>
    <mergeCell ref="B143:B146"/>
    <mergeCell ref="C143:C146"/>
    <mergeCell ref="C139:C142"/>
    <mergeCell ref="C135:C138"/>
    <mergeCell ref="C131:C134"/>
    <mergeCell ref="B111:B114"/>
    <mergeCell ref="B115:B118"/>
    <mergeCell ref="B119:B122"/>
    <mergeCell ref="C37:C40"/>
    <mergeCell ref="C127:C130"/>
    <mergeCell ref="C123:C126"/>
    <mergeCell ref="C119:C122"/>
    <mergeCell ref="C115:C118"/>
    <mergeCell ref="C111:C114"/>
    <mergeCell ref="C93:C96"/>
    <mergeCell ref="C89:C92"/>
    <mergeCell ref="C85:C88"/>
    <mergeCell ref="C81:C84"/>
    <mergeCell ref="C77:C80"/>
    <mergeCell ref="C57:C60"/>
    <mergeCell ref="C53:C56"/>
    <mergeCell ref="C49:C52"/>
    <mergeCell ref="C45:C48"/>
    <mergeCell ref="C41:C44"/>
    <mergeCell ref="B127:B130"/>
    <mergeCell ref="B98:B101"/>
    <mergeCell ref="B102:B105"/>
    <mergeCell ref="C98:C101"/>
    <mergeCell ref="C102:C105"/>
    <mergeCell ref="B106:B109"/>
    <mergeCell ref="C106:C109"/>
    <mergeCell ref="B37:B40"/>
    <mergeCell ref="B41:B44"/>
    <mergeCell ref="B45:B48"/>
    <mergeCell ref="B49:B52"/>
    <mergeCell ref="B17:B20"/>
    <mergeCell ref="B21:B24"/>
    <mergeCell ref="B25:B28"/>
    <mergeCell ref="B29:B32"/>
    <mergeCell ref="B53:B56"/>
    <mergeCell ref="B148:B151"/>
    <mergeCell ref="C148:C151"/>
    <mergeCell ref="B166:B169"/>
    <mergeCell ref="C166:C169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123:B126"/>
    <mergeCell ref="B170:B173"/>
    <mergeCell ref="C170:C173"/>
    <mergeCell ref="B152:B155"/>
    <mergeCell ref="C152:C155"/>
    <mergeCell ref="B156:B159"/>
    <mergeCell ref="C156:C159"/>
    <mergeCell ref="B161:B164"/>
    <mergeCell ref="C161:C164"/>
    <mergeCell ref="C13:C16"/>
    <mergeCell ref="B13:B16"/>
    <mergeCell ref="C33:C36"/>
    <mergeCell ref="B5:B8"/>
    <mergeCell ref="C5:C8"/>
    <mergeCell ref="C9:C12"/>
    <mergeCell ref="B9:B12"/>
    <mergeCell ref="B33:B36"/>
    <mergeCell ref="C17:C20"/>
    <mergeCell ref="C21:C24"/>
    <mergeCell ref="C25:C28"/>
    <mergeCell ref="C29:C32"/>
    <mergeCell ref="B2:N2"/>
    <mergeCell ref="K3:K4"/>
    <mergeCell ref="G3:J3"/>
    <mergeCell ref="L3:L4"/>
    <mergeCell ref="M3:M4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BF02-5E98-4C14-9EB5-8577FEE2C60F}">
  <dimension ref="A1:K69"/>
  <sheetViews>
    <sheetView topLeftCell="A41" workbookViewId="0">
      <selection activeCell="O9" sqref="O9"/>
    </sheetView>
  </sheetViews>
  <sheetFormatPr defaultRowHeight="14.4" x14ac:dyDescent="0.3"/>
  <cols>
    <col min="1" max="1" width="14.77734375" customWidth="1"/>
    <col min="2" max="2" width="11.109375" customWidth="1"/>
    <col min="3" max="3" width="12.33203125" style="101" customWidth="1"/>
    <col min="4" max="4" width="16" style="101" customWidth="1"/>
    <col min="5" max="5" width="15.5546875" style="98" customWidth="1"/>
    <col min="6" max="6" width="18.109375" style="113" customWidth="1"/>
    <col min="7" max="7" width="17.33203125" style="38" customWidth="1"/>
    <col min="8" max="8" width="17.109375" style="38" customWidth="1"/>
    <col min="9" max="9" width="14" style="38" customWidth="1"/>
  </cols>
  <sheetData>
    <row r="1" spans="1:9" x14ac:dyDescent="0.3">
      <c r="A1" s="96" t="s">
        <v>103</v>
      </c>
    </row>
    <row r="2" spans="1:9" ht="52.8" customHeight="1" x14ac:dyDescent="0.3">
      <c r="A2" s="97" t="s">
        <v>104</v>
      </c>
      <c r="B2" s="97" t="s">
        <v>105</v>
      </c>
      <c r="C2" s="97" t="s">
        <v>106</v>
      </c>
      <c r="D2" s="97" t="s">
        <v>90</v>
      </c>
      <c r="E2" s="97" t="s">
        <v>107</v>
      </c>
      <c r="F2" s="114" t="s">
        <v>108</v>
      </c>
      <c r="G2" s="114" t="s">
        <v>179</v>
      </c>
      <c r="H2" s="114" t="s">
        <v>180</v>
      </c>
      <c r="I2" s="114" t="s">
        <v>181</v>
      </c>
    </row>
    <row r="3" spans="1:9" x14ac:dyDescent="0.3">
      <c r="A3" s="177" t="s">
        <v>42</v>
      </c>
      <c r="B3" s="177" t="s">
        <v>109</v>
      </c>
      <c r="C3" s="177" t="s">
        <v>43</v>
      </c>
      <c r="D3" s="177" t="s">
        <v>110</v>
      </c>
      <c r="E3" s="99" t="s">
        <v>111</v>
      </c>
      <c r="F3" s="115">
        <v>200000000</v>
      </c>
      <c r="G3" s="115">
        <v>164705882</v>
      </c>
      <c r="H3" s="115">
        <v>23529412</v>
      </c>
      <c r="I3" s="115">
        <v>11764706</v>
      </c>
    </row>
    <row r="4" spans="1:9" x14ac:dyDescent="0.3">
      <c r="A4" s="177"/>
      <c r="B4" s="177"/>
      <c r="C4" s="177"/>
      <c r="D4" s="177"/>
      <c r="E4" s="99" t="s">
        <v>112</v>
      </c>
      <c r="F4" s="115">
        <v>2138900000</v>
      </c>
      <c r="G4" s="115">
        <v>1761447059</v>
      </c>
      <c r="H4" s="115">
        <v>251635294</v>
      </c>
      <c r="I4" s="115">
        <v>125817647</v>
      </c>
    </row>
    <row r="5" spans="1:9" x14ac:dyDescent="0.3">
      <c r="A5" s="177"/>
      <c r="B5" s="177"/>
      <c r="C5" s="177"/>
      <c r="D5" s="177"/>
      <c r="E5" s="99" t="s">
        <v>113</v>
      </c>
      <c r="F5" s="115">
        <v>1914600000</v>
      </c>
      <c r="G5" s="115">
        <v>1576729412</v>
      </c>
      <c r="H5" s="115">
        <v>225247059</v>
      </c>
      <c r="I5" s="115">
        <v>112623529</v>
      </c>
    </row>
    <row r="6" spans="1:9" x14ac:dyDescent="0.3">
      <c r="A6" s="177"/>
      <c r="B6" s="177"/>
      <c r="C6" s="177"/>
      <c r="D6" s="177"/>
      <c r="E6" s="99" t="s">
        <v>114</v>
      </c>
      <c r="F6" s="115">
        <v>71500000</v>
      </c>
      <c r="G6" s="115">
        <v>58882353</v>
      </c>
      <c r="H6" s="115">
        <v>8411765</v>
      </c>
      <c r="I6" s="115">
        <v>4205882</v>
      </c>
    </row>
    <row r="7" spans="1:9" x14ac:dyDescent="0.3">
      <c r="A7" s="177"/>
      <c r="B7" s="177"/>
      <c r="C7" s="177"/>
      <c r="D7" s="177"/>
      <c r="E7" s="99" t="s">
        <v>115</v>
      </c>
      <c r="F7" s="115">
        <v>33000000</v>
      </c>
      <c r="G7" s="115">
        <v>27176470</v>
      </c>
      <c r="H7" s="115">
        <v>3882353</v>
      </c>
      <c r="I7" s="115">
        <v>1941177</v>
      </c>
    </row>
    <row r="8" spans="1:9" x14ac:dyDescent="0.3">
      <c r="A8" s="178" t="s">
        <v>116</v>
      </c>
      <c r="B8" s="178" t="s">
        <v>109</v>
      </c>
      <c r="C8" s="124" t="s">
        <v>80</v>
      </c>
      <c r="D8" s="8" t="s">
        <v>110</v>
      </c>
      <c r="E8" s="99" t="s">
        <v>138</v>
      </c>
      <c r="F8" s="14">
        <v>100000000</v>
      </c>
      <c r="G8" s="116">
        <v>82352941</v>
      </c>
      <c r="H8" s="116">
        <v>11764706</v>
      </c>
      <c r="I8" s="116">
        <v>5882353</v>
      </c>
    </row>
    <row r="9" spans="1:9" x14ac:dyDescent="0.3">
      <c r="A9" s="183"/>
      <c r="B9" s="183"/>
      <c r="C9" s="124" t="s">
        <v>117</v>
      </c>
      <c r="D9" s="8" t="s">
        <v>110</v>
      </c>
      <c r="E9" s="99" t="s">
        <v>138</v>
      </c>
      <c r="F9" s="14">
        <v>57000000</v>
      </c>
      <c r="G9" s="116">
        <v>46941177</v>
      </c>
      <c r="H9" s="116">
        <v>6705882</v>
      </c>
      <c r="I9" s="116">
        <v>3352941</v>
      </c>
    </row>
    <row r="10" spans="1:9" x14ac:dyDescent="0.3">
      <c r="A10" s="183"/>
      <c r="B10" s="183"/>
      <c r="C10" s="124" t="s">
        <v>81</v>
      </c>
      <c r="D10" s="8" t="s">
        <v>110</v>
      </c>
      <c r="E10" s="99" t="s">
        <v>138</v>
      </c>
      <c r="F10" s="14">
        <v>40000000</v>
      </c>
      <c r="G10" s="116">
        <v>32941177</v>
      </c>
      <c r="H10" s="116">
        <v>4705882</v>
      </c>
      <c r="I10" s="116">
        <v>2352941</v>
      </c>
    </row>
    <row r="11" spans="1:9" x14ac:dyDescent="0.3">
      <c r="A11" s="183"/>
      <c r="B11" s="183"/>
      <c r="C11" s="180" t="s">
        <v>118</v>
      </c>
      <c r="D11" s="178" t="s">
        <v>110</v>
      </c>
      <c r="E11" s="99" t="s">
        <v>139</v>
      </c>
      <c r="F11" s="14">
        <v>483000000</v>
      </c>
      <c r="G11" s="117">
        <v>397764706</v>
      </c>
      <c r="H11" s="117">
        <v>56823529</v>
      </c>
      <c r="I11" s="117">
        <v>28411765</v>
      </c>
    </row>
    <row r="12" spans="1:9" x14ac:dyDescent="0.3">
      <c r="A12" s="183"/>
      <c r="B12" s="183"/>
      <c r="C12" s="182"/>
      <c r="D12" s="179"/>
      <c r="E12" s="99" t="s">
        <v>140</v>
      </c>
      <c r="F12" s="14">
        <v>37000000</v>
      </c>
      <c r="G12" s="117">
        <v>30470588</v>
      </c>
      <c r="H12" s="117">
        <v>4352941</v>
      </c>
      <c r="I12" s="117">
        <v>2176471</v>
      </c>
    </row>
    <row r="13" spans="1:9" x14ac:dyDescent="0.3">
      <c r="A13" s="183"/>
      <c r="B13" s="183"/>
      <c r="C13" s="124" t="s">
        <v>119</v>
      </c>
      <c r="D13" s="8" t="s">
        <v>110</v>
      </c>
      <c r="E13" s="99" t="s">
        <v>141</v>
      </c>
      <c r="F13" s="14">
        <v>33000000</v>
      </c>
      <c r="G13" s="118">
        <v>27176471</v>
      </c>
      <c r="H13" s="118">
        <v>3882353</v>
      </c>
      <c r="I13" s="118">
        <v>1941176</v>
      </c>
    </row>
    <row r="14" spans="1:9" x14ac:dyDescent="0.3">
      <c r="A14" s="183"/>
      <c r="B14" s="183"/>
      <c r="C14" s="124" t="s">
        <v>120</v>
      </c>
      <c r="D14" s="8" t="s">
        <v>110</v>
      </c>
      <c r="E14" s="99" t="s">
        <v>142</v>
      </c>
      <c r="F14" s="14">
        <v>33000000</v>
      </c>
      <c r="G14" s="118">
        <v>27176471</v>
      </c>
      <c r="H14" s="118">
        <v>3882353</v>
      </c>
      <c r="I14" s="118">
        <v>1941176</v>
      </c>
    </row>
    <row r="15" spans="1:9" x14ac:dyDescent="0.3">
      <c r="A15" s="183"/>
      <c r="B15" s="183"/>
      <c r="C15" s="124" t="s">
        <v>121</v>
      </c>
      <c r="D15" s="8" t="s">
        <v>110</v>
      </c>
      <c r="E15" s="99" t="s">
        <v>138</v>
      </c>
      <c r="F15" s="14">
        <v>23000000</v>
      </c>
      <c r="G15" s="116">
        <v>18941177</v>
      </c>
      <c r="H15" s="116">
        <v>2705882</v>
      </c>
      <c r="I15" s="116">
        <v>1352941</v>
      </c>
    </row>
    <row r="16" spans="1:9" x14ac:dyDescent="0.3">
      <c r="A16" s="183"/>
      <c r="B16" s="183"/>
      <c r="C16" s="124" t="s">
        <v>122</v>
      </c>
      <c r="D16" s="8" t="s">
        <v>110</v>
      </c>
      <c r="E16" s="99" t="s">
        <v>112</v>
      </c>
      <c r="F16" s="14">
        <v>100000000</v>
      </c>
      <c r="G16" s="116">
        <v>82352941</v>
      </c>
      <c r="H16" s="116">
        <v>11764706</v>
      </c>
      <c r="I16" s="116">
        <v>5882353</v>
      </c>
    </row>
    <row r="17" spans="1:9" x14ac:dyDescent="0.3">
      <c r="A17" s="183"/>
      <c r="B17" s="183"/>
      <c r="C17" s="124" t="s">
        <v>123</v>
      </c>
      <c r="D17" s="8" t="s">
        <v>110</v>
      </c>
      <c r="E17" s="99" t="s">
        <v>112</v>
      </c>
      <c r="F17" s="14">
        <v>30000000</v>
      </c>
      <c r="G17" s="116">
        <v>24705882</v>
      </c>
      <c r="H17" s="116">
        <v>3529412</v>
      </c>
      <c r="I17" s="116">
        <v>1764706</v>
      </c>
    </row>
    <row r="18" spans="1:9" x14ac:dyDescent="0.3">
      <c r="A18" s="183"/>
      <c r="B18" s="183"/>
      <c r="C18" s="180" t="s">
        <v>124</v>
      </c>
      <c r="D18" s="178" t="s">
        <v>110</v>
      </c>
      <c r="E18" s="111" t="s">
        <v>112</v>
      </c>
      <c r="F18" s="119">
        <v>33300000</v>
      </c>
      <c r="G18" s="117">
        <v>27423530</v>
      </c>
      <c r="H18" s="117">
        <v>3917647</v>
      </c>
      <c r="I18" s="117">
        <v>1958823</v>
      </c>
    </row>
    <row r="19" spans="1:9" x14ac:dyDescent="0.3">
      <c r="A19" s="183"/>
      <c r="B19" s="183"/>
      <c r="C19" s="182"/>
      <c r="D19" s="179"/>
      <c r="E19" s="111" t="s">
        <v>113</v>
      </c>
      <c r="F19" s="119">
        <v>100000000</v>
      </c>
      <c r="G19" s="117">
        <v>82352941</v>
      </c>
      <c r="H19" s="117">
        <v>11764706</v>
      </c>
      <c r="I19" s="117">
        <v>5882353</v>
      </c>
    </row>
    <row r="20" spans="1:9" x14ac:dyDescent="0.3">
      <c r="A20" s="183"/>
      <c r="B20" s="183"/>
      <c r="C20" s="180" t="s">
        <v>125</v>
      </c>
      <c r="D20" s="178" t="s">
        <v>110</v>
      </c>
      <c r="E20" s="111" t="s">
        <v>112</v>
      </c>
      <c r="F20" s="119">
        <v>10000000</v>
      </c>
      <c r="G20" s="117">
        <v>8235294</v>
      </c>
      <c r="H20" s="117">
        <v>1176471</v>
      </c>
      <c r="I20" s="117">
        <v>588235</v>
      </c>
    </row>
    <row r="21" spans="1:9" x14ac:dyDescent="0.3">
      <c r="A21" s="183"/>
      <c r="B21" s="183"/>
      <c r="C21" s="181"/>
      <c r="D21" s="183"/>
      <c r="E21" s="111" t="s">
        <v>113</v>
      </c>
      <c r="F21" s="119">
        <v>4000000</v>
      </c>
      <c r="G21" s="117">
        <v>3294118</v>
      </c>
      <c r="H21" s="117">
        <v>470588</v>
      </c>
      <c r="I21" s="117">
        <v>235294</v>
      </c>
    </row>
    <row r="22" spans="1:9" x14ac:dyDescent="0.3">
      <c r="A22" s="183"/>
      <c r="B22" s="183"/>
      <c r="C22" s="182"/>
      <c r="D22" s="179"/>
      <c r="E22" s="111" t="s">
        <v>138</v>
      </c>
      <c r="F22" s="119">
        <v>6000000</v>
      </c>
      <c r="G22" s="117">
        <v>4941176</v>
      </c>
      <c r="H22" s="117">
        <v>705882</v>
      </c>
      <c r="I22" s="117">
        <v>352942</v>
      </c>
    </row>
    <row r="23" spans="1:9" x14ac:dyDescent="0.3">
      <c r="A23" s="183"/>
      <c r="B23" s="183"/>
      <c r="C23" s="124" t="s">
        <v>126</v>
      </c>
      <c r="D23" s="8" t="s">
        <v>110</v>
      </c>
      <c r="E23" s="111" t="s">
        <v>143</v>
      </c>
      <c r="F23" s="119">
        <v>30000000</v>
      </c>
      <c r="G23" s="118">
        <v>24705882</v>
      </c>
      <c r="H23" s="118">
        <v>3529412</v>
      </c>
      <c r="I23" s="118">
        <v>1764706</v>
      </c>
    </row>
    <row r="24" spans="1:9" x14ac:dyDescent="0.3">
      <c r="A24" s="183"/>
      <c r="B24" s="183"/>
      <c r="C24" s="124" t="s">
        <v>127</v>
      </c>
      <c r="D24" s="8" t="s">
        <v>110</v>
      </c>
      <c r="E24" s="111" t="s">
        <v>114</v>
      </c>
      <c r="F24" s="119">
        <v>113500000</v>
      </c>
      <c r="G24" s="118">
        <v>93470588</v>
      </c>
      <c r="H24" s="118">
        <v>13352941</v>
      </c>
      <c r="I24" s="118">
        <v>6676471</v>
      </c>
    </row>
    <row r="25" spans="1:9" x14ac:dyDescent="0.3">
      <c r="A25" s="183"/>
      <c r="B25" s="183"/>
      <c r="C25" s="124" t="s">
        <v>128</v>
      </c>
      <c r="D25" s="8" t="s">
        <v>110</v>
      </c>
      <c r="E25" s="111" t="s">
        <v>144</v>
      </c>
      <c r="F25" s="119">
        <v>50000000</v>
      </c>
      <c r="G25" s="118">
        <v>41176470</v>
      </c>
      <c r="H25" s="118">
        <v>5882353</v>
      </c>
      <c r="I25" s="118">
        <v>2941177</v>
      </c>
    </row>
    <row r="26" spans="1:9" x14ac:dyDescent="0.3">
      <c r="A26" s="183"/>
      <c r="B26" s="183"/>
      <c r="C26" s="124" t="s">
        <v>129</v>
      </c>
      <c r="D26" s="8" t="s">
        <v>110</v>
      </c>
      <c r="E26" s="111" t="s">
        <v>144</v>
      </c>
      <c r="F26" s="119">
        <v>10000000</v>
      </c>
      <c r="G26" s="118">
        <v>8235294</v>
      </c>
      <c r="H26" s="118">
        <v>1176471</v>
      </c>
      <c r="I26" s="118">
        <v>588235</v>
      </c>
    </row>
    <row r="27" spans="1:9" x14ac:dyDescent="0.3">
      <c r="A27" s="183"/>
      <c r="B27" s="183"/>
      <c r="C27" s="124" t="s">
        <v>130</v>
      </c>
      <c r="D27" s="8" t="s">
        <v>110</v>
      </c>
      <c r="E27" s="111" t="s">
        <v>144</v>
      </c>
      <c r="F27" s="119">
        <v>10000000</v>
      </c>
      <c r="G27" s="118">
        <v>8235294</v>
      </c>
      <c r="H27" s="118">
        <v>1176471</v>
      </c>
      <c r="I27" s="118">
        <v>588235</v>
      </c>
    </row>
    <row r="28" spans="1:9" x14ac:dyDescent="0.3">
      <c r="A28" s="183"/>
      <c r="B28" s="183"/>
      <c r="C28" s="124" t="s">
        <v>131</v>
      </c>
      <c r="D28" s="8" t="s">
        <v>110</v>
      </c>
      <c r="E28" s="111" t="s">
        <v>145</v>
      </c>
      <c r="F28" s="119">
        <v>66477310</v>
      </c>
      <c r="G28" s="117">
        <v>54746020</v>
      </c>
      <c r="H28" s="117">
        <v>7820860</v>
      </c>
      <c r="I28" s="117">
        <v>3910430</v>
      </c>
    </row>
    <row r="29" spans="1:9" x14ac:dyDescent="0.3">
      <c r="A29" s="183"/>
      <c r="B29" s="183"/>
      <c r="C29" s="180" t="s">
        <v>132</v>
      </c>
      <c r="D29" s="178" t="s">
        <v>110</v>
      </c>
      <c r="E29" s="111" t="s">
        <v>146</v>
      </c>
      <c r="F29" s="119">
        <v>20000000</v>
      </c>
      <c r="G29" s="117">
        <v>16470588</v>
      </c>
      <c r="H29" s="117">
        <v>2352942</v>
      </c>
      <c r="I29" s="117">
        <v>1176470</v>
      </c>
    </row>
    <row r="30" spans="1:9" x14ac:dyDescent="0.3">
      <c r="A30" s="183"/>
      <c r="B30" s="183"/>
      <c r="C30" s="181"/>
      <c r="D30" s="183"/>
      <c r="E30" s="111" t="s">
        <v>147</v>
      </c>
      <c r="F30" s="119">
        <v>7000000</v>
      </c>
      <c r="G30" s="117">
        <v>5764706</v>
      </c>
      <c r="H30" s="117">
        <v>823529</v>
      </c>
      <c r="I30" s="117">
        <v>411765</v>
      </c>
    </row>
    <row r="31" spans="1:9" x14ac:dyDescent="0.3">
      <c r="A31" s="183"/>
      <c r="B31" s="183"/>
      <c r="C31" s="181"/>
      <c r="D31" s="183"/>
      <c r="E31" s="111" t="s">
        <v>148</v>
      </c>
      <c r="F31" s="119">
        <v>24000000</v>
      </c>
      <c r="G31" s="117">
        <v>19764706</v>
      </c>
      <c r="H31" s="117">
        <v>2823529</v>
      </c>
      <c r="I31" s="117">
        <v>1411765</v>
      </c>
    </row>
    <row r="32" spans="1:9" x14ac:dyDescent="0.3">
      <c r="A32" s="183"/>
      <c r="B32" s="183"/>
      <c r="C32" s="181"/>
      <c r="D32" s="183"/>
      <c r="E32" s="111" t="s">
        <v>143</v>
      </c>
      <c r="F32" s="119">
        <v>22781611</v>
      </c>
      <c r="G32" s="117">
        <v>18761327</v>
      </c>
      <c r="H32" s="117">
        <v>2680189</v>
      </c>
      <c r="I32" s="117">
        <v>1340095</v>
      </c>
    </row>
    <row r="33" spans="1:9" x14ac:dyDescent="0.3">
      <c r="A33" s="183"/>
      <c r="B33" s="183"/>
      <c r="C33" s="182"/>
      <c r="D33" s="179"/>
      <c r="E33" s="110" t="s">
        <v>149</v>
      </c>
      <c r="F33" s="119">
        <v>8000000</v>
      </c>
      <c r="G33" s="115">
        <v>6588235</v>
      </c>
      <c r="H33" s="115">
        <v>941177</v>
      </c>
      <c r="I33" s="115">
        <v>470588</v>
      </c>
    </row>
    <row r="34" spans="1:9" x14ac:dyDescent="0.3">
      <c r="A34" s="183"/>
      <c r="B34" s="183"/>
      <c r="C34" s="124" t="s">
        <v>133</v>
      </c>
      <c r="D34" s="8" t="s">
        <v>110</v>
      </c>
      <c r="E34" s="103" t="s">
        <v>144</v>
      </c>
      <c r="F34" s="14">
        <v>7094389</v>
      </c>
      <c r="G34" s="116">
        <v>5842438</v>
      </c>
      <c r="H34" s="116">
        <v>834634</v>
      </c>
      <c r="I34" s="116">
        <v>417317</v>
      </c>
    </row>
    <row r="35" spans="1:9" x14ac:dyDescent="0.3">
      <c r="A35" s="183"/>
      <c r="B35" s="183"/>
      <c r="C35" s="124" t="s">
        <v>134</v>
      </c>
      <c r="D35" s="8" t="s">
        <v>110</v>
      </c>
      <c r="E35" s="103" t="s">
        <v>143</v>
      </c>
      <c r="F35" s="14">
        <v>11124000</v>
      </c>
      <c r="G35" s="118">
        <v>9160941</v>
      </c>
      <c r="H35" s="118">
        <v>1308706</v>
      </c>
      <c r="I35" s="118">
        <v>654353</v>
      </c>
    </row>
    <row r="36" spans="1:9" x14ac:dyDescent="0.3">
      <c r="A36" s="183"/>
      <c r="B36" s="183"/>
      <c r="C36" s="124" t="s">
        <v>135</v>
      </c>
      <c r="D36" s="8" t="s">
        <v>177</v>
      </c>
      <c r="E36" s="103" t="s">
        <v>146</v>
      </c>
      <c r="F36" s="14">
        <v>38000000</v>
      </c>
      <c r="G36" s="118">
        <v>31294118</v>
      </c>
      <c r="H36" s="118">
        <v>4470588</v>
      </c>
      <c r="I36" s="118">
        <v>2235294</v>
      </c>
    </row>
    <row r="37" spans="1:9" x14ac:dyDescent="0.3">
      <c r="A37" s="183"/>
      <c r="B37" s="183"/>
      <c r="C37" s="124" t="s">
        <v>136</v>
      </c>
      <c r="D37" s="8" t="s">
        <v>177</v>
      </c>
      <c r="E37" s="103" t="s">
        <v>146</v>
      </c>
      <c r="F37" s="14">
        <v>55100000</v>
      </c>
      <c r="G37" s="116">
        <v>45376471</v>
      </c>
      <c r="H37" s="116">
        <v>6482353</v>
      </c>
      <c r="I37" s="116">
        <v>3241176</v>
      </c>
    </row>
    <row r="38" spans="1:9" x14ac:dyDescent="0.3">
      <c r="A38" s="183"/>
      <c r="B38" s="183"/>
      <c r="C38" s="124" t="s">
        <v>137</v>
      </c>
      <c r="D38" s="8" t="s">
        <v>177</v>
      </c>
      <c r="E38" s="103" t="s">
        <v>146</v>
      </c>
      <c r="F38" s="14">
        <v>25000000</v>
      </c>
      <c r="G38" s="116">
        <v>20588235</v>
      </c>
      <c r="H38" s="116">
        <v>2941177</v>
      </c>
      <c r="I38" s="116">
        <v>1470588</v>
      </c>
    </row>
    <row r="39" spans="1:9" x14ac:dyDescent="0.3">
      <c r="A39" s="183"/>
      <c r="B39" s="183"/>
      <c r="C39" s="124" t="s">
        <v>150</v>
      </c>
      <c r="D39" s="8" t="s">
        <v>178</v>
      </c>
      <c r="E39" s="110" t="s">
        <v>159</v>
      </c>
      <c r="F39" s="119">
        <v>33000000</v>
      </c>
      <c r="G39" s="118">
        <v>27176471</v>
      </c>
      <c r="H39" s="118">
        <v>3882353</v>
      </c>
      <c r="I39" s="118">
        <v>1941176</v>
      </c>
    </row>
    <row r="40" spans="1:9" x14ac:dyDescent="0.3">
      <c r="A40" s="183"/>
      <c r="B40" s="183"/>
      <c r="C40" s="124" t="s">
        <v>151</v>
      </c>
      <c r="D40" s="8" t="s">
        <v>178</v>
      </c>
      <c r="E40" s="110" t="s">
        <v>159</v>
      </c>
      <c r="F40" s="119">
        <v>100000000</v>
      </c>
      <c r="G40" s="118">
        <v>82352941</v>
      </c>
      <c r="H40" s="118">
        <v>11764706</v>
      </c>
      <c r="I40" s="118">
        <v>5882353</v>
      </c>
    </row>
    <row r="41" spans="1:9" x14ac:dyDescent="0.3">
      <c r="A41" s="183"/>
      <c r="B41" s="183"/>
      <c r="C41" s="124" t="s">
        <v>152</v>
      </c>
      <c r="D41" s="8" t="s">
        <v>178</v>
      </c>
      <c r="E41" s="110" t="s">
        <v>159</v>
      </c>
      <c r="F41" s="119">
        <v>41000000</v>
      </c>
      <c r="G41" s="118">
        <v>33764706</v>
      </c>
      <c r="H41" s="118">
        <v>4823529</v>
      </c>
      <c r="I41" s="118">
        <v>2411765</v>
      </c>
    </row>
    <row r="42" spans="1:9" x14ac:dyDescent="0.3">
      <c r="A42" s="183"/>
      <c r="B42" s="183"/>
      <c r="C42" s="124" t="s">
        <v>153</v>
      </c>
      <c r="D42" s="8" t="s">
        <v>178</v>
      </c>
      <c r="E42" s="110" t="s">
        <v>160</v>
      </c>
      <c r="F42" s="119">
        <v>6300000</v>
      </c>
      <c r="G42" s="118">
        <v>5188235</v>
      </c>
      <c r="H42" s="118">
        <v>741176</v>
      </c>
      <c r="I42" s="118">
        <v>370589</v>
      </c>
    </row>
    <row r="43" spans="1:9" x14ac:dyDescent="0.3">
      <c r="A43" s="183"/>
      <c r="B43" s="183"/>
      <c r="C43" s="124" t="s">
        <v>154</v>
      </c>
      <c r="D43" s="8" t="s">
        <v>178</v>
      </c>
      <c r="E43" s="110" t="s">
        <v>142</v>
      </c>
      <c r="F43" s="119">
        <v>80900000</v>
      </c>
      <c r="G43" s="118">
        <v>66623529</v>
      </c>
      <c r="H43" s="118">
        <v>9517647</v>
      </c>
      <c r="I43" s="118">
        <v>4758824</v>
      </c>
    </row>
    <row r="44" spans="1:9" x14ac:dyDescent="0.3">
      <c r="A44" s="183"/>
      <c r="B44" s="183"/>
      <c r="C44" s="124" t="s">
        <v>155</v>
      </c>
      <c r="D44" s="8" t="s">
        <v>178</v>
      </c>
      <c r="E44" s="110" t="s">
        <v>142</v>
      </c>
      <c r="F44" s="119">
        <v>8000000</v>
      </c>
      <c r="G44" s="118">
        <v>6588235</v>
      </c>
      <c r="H44" s="118">
        <v>941176</v>
      </c>
      <c r="I44" s="118">
        <v>470589</v>
      </c>
    </row>
    <row r="45" spans="1:9" x14ac:dyDescent="0.3">
      <c r="A45" s="183"/>
      <c r="B45" s="183"/>
      <c r="C45" s="124" t="s">
        <v>156</v>
      </c>
      <c r="D45" s="8" t="s">
        <v>178</v>
      </c>
      <c r="E45" s="110" t="s">
        <v>159</v>
      </c>
      <c r="F45" s="119">
        <v>410000000</v>
      </c>
      <c r="G45" s="118">
        <v>337647059</v>
      </c>
      <c r="H45" s="118">
        <v>48235294</v>
      </c>
      <c r="I45" s="118">
        <v>24117647</v>
      </c>
    </row>
    <row r="46" spans="1:9" x14ac:dyDescent="0.3">
      <c r="A46" s="183"/>
      <c r="B46" s="183"/>
      <c r="C46" s="180" t="s">
        <v>157</v>
      </c>
      <c r="D46" s="178" t="s">
        <v>178</v>
      </c>
      <c r="E46" s="110" t="s">
        <v>159</v>
      </c>
      <c r="F46" s="119">
        <v>178000000</v>
      </c>
      <c r="G46" s="117">
        <v>146588235</v>
      </c>
      <c r="H46" s="117">
        <v>20941177</v>
      </c>
      <c r="I46" s="117">
        <v>10470588</v>
      </c>
    </row>
    <row r="47" spans="1:9" ht="15" customHeight="1" x14ac:dyDescent="0.3">
      <c r="A47" s="183"/>
      <c r="B47" s="183"/>
      <c r="C47" s="182"/>
      <c r="D47" s="179"/>
      <c r="E47" s="110" t="s">
        <v>161</v>
      </c>
      <c r="F47" s="119">
        <v>59850000</v>
      </c>
      <c r="G47" s="117">
        <v>49288235</v>
      </c>
      <c r="H47" s="117">
        <v>7041177</v>
      </c>
      <c r="I47" s="117">
        <v>3520588</v>
      </c>
    </row>
    <row r="48" spans="1:9" ht="15" customHeight="1" x14ac:dyDescent="0.3">
      <c r="A48" s="183"/>
      <c r="B48" s="183"/>
      <c r="C48" s="125" t="s">
        <v>158</v>
      </c>
      <c r="D48" s="102" t="s">
        <v>178</v>
      </c>
      <c r="E48" s="110" t="s">
        <v>159</v>
      </c>
      <c r="F48" s="119">
        <v>151350000</v>
      </c>
      <c r="G48" s="118">
        <v>124641177</v>
      </c>
      <c r="H48" s="118">
        <v>17805882</v>
      </c>
      <c r="I48" s="118">
        <v>8902941</v>
      </c>
    </row>
    <row r="49" spans="1:9" x14ac:dyDescent="0.3">
      <c r="A49" s="177" t="s">
        <v>162</v>
      </c>
      <c r="B49" s="177" t="s">
        <v>163</v>
      </c>
      <c r="C49" s="177" t="s">
        <v>164</v>
      </c>
      <c r="D49" s="177" t="s">
        <v>168</v>
      </c>
      <c r="E49" s="103" t="s">
        <v>165</v>
      </c>
      <c r="F49" s="14">
        <v>229950000</v>
      </c>
      <c r="G49" s="120">
        <v>189370588</v>
      </c>
      <c r="H49" s="120">
        <v>27052941</v>
      </c>
      <c r="I49" s="120">
        <v>13526471</v>
      </c>
    </row>
    <row r="50" spans="1:9" x14ac:dyDescent="0.3">
      <c r="A50" s="177"/>
      <c r="B50" s="177"/>
      <c r="C50" s="177"/>
      <c r="D50" s="177"/>
      <c r="E50" s="103" t="s">
        <v>166</v>
      </c>
      <c r="F50" s="14">
        <v>183960000</v>
      </c>
      <c r="G50" s="120">
        <v>151496471</v>
      </c>
      <c r="H50" s="120">
        <v>21642353</v>
      </c>
      <c r="I50" s="120">
        <v>10821176</v>
      </c>
    </row>
    <row r="51" spans="1:9" x14ac:dyDescent="0.3">
      <c r="A51" s="177"/>
      <c r="B51" s="177"/>
      <c r="C51" s="177"/>
      <c r="D51" s="177"/>
      <c r="E51" s="103" t="s">
        <v>167</v>
      </c>
      <c r="F51" s="14">
        <v>45990000</v>
      </c>
      <c r="G51" s="120">
        <v>37874118</v>
      </c>
      <c r="H51" s="120">
        <v>5410588</v>
      </c>
      <c r="I51" s="120">
        <v>2705294</v>
      </c>
    </row>
    <row r="52" spans="1:9" x14ac:dyDescent="0.3">
      <c r="A52" s="177"/>
      <c r="B52" s="177"/>
      <c r="C52" s="177" t="s">
        <v>169</v>
      </c>
      <c r="D52" s="177"/>
      <c r="E52" s="103" t="s">
        <v>149</v>
      </c>
      <c r="F52" s="14">
        <v>138700000</v>
      </c>
      <c r="G52" s="120">
        <v>114223529</v>
      </c>
      <c r="H52" s="120">
        <v>16317647</v>
      </c>
      <c r="I52" s="120">
        <v>8158824</v>
      </c>
    </row>
    <row r="53" spans="1:9" x14ac:dyDescent="0.3">
      <c r="A53" s="177"/>
      <c r="B53" s="177"/>
      <c r="C53" s="177"/>
      <c r="D53" s="177"/>
      <c r="E53" s="103" t="s">
        <v>170</v>
      </c>
      <c r="F53" s="14">
        <v>34700000</v>
      </c>
      <c r="G53" s="121">
        <v>28576471</v>
      </c>
      <c r="H53" s="121">
        <v>4082353</v>
      </c>
      <c r="I53" s="121">
        <v>2041176</v>
      </c>
    </row>
    <row r="54" spans="1:9" x14ac:dyDescent="0.3">
      <c r="A54" s="177"/>
      <c r="B54" s="177"/>
      <c r="C54" s="8" t="s">
        <v>171</v>
      </c>
      <c r="D54" s="8" t="s">
        <v>172</v>
      </c>
      <c r="E54" s="103" t="s">
        <v>114</v>
      </c>
      <c r="F54" s="14">
        <v>166700000</v>
      </c>
      <c r="G54" s="121">
        <v>137282353</v>
      </c>
      <c r="H54" s="121">
        <v>19611765</v>
      </c>
      <c r="I54" s="121">
        <v>9805882</v>
      </c>
    </row>
    <row r="55" spans="1:9" x14ac:dyDescent="0.3">
      <c r="A55" s="177" t="s">
        <v>40</v>
      </c>
      <c r="B55" s="177" t="s">
        <v>173</v>
      </c>
      <c r="C55" s="177"/>
      <c r="D55" s="177"/>
      <c r="E55" s="103" t="s">
        <v>174</v>
      </c>
      <c r="F55" s="14">
        <v>5823820</v>
      </c>
      <c r="G55" s="78">
        <v>4796088</v>
      </c>
      <c r="H55" s="117">
        <v>685155</v>
      </c>
      <c r="I55" s="117">
        <v>342577</v>
      </c>
    </row>
    <row r="56" spans="1:9" x14ac:dyDescent="0.3">
      <c r="A56" s="177"/>
      <c r="B56" s="177"/>
      <c r="C56" s="177"/>
      <c r="D56" s="177"/>
      <c r="E56" s="103" t="s">
        <v>175</v>
      </c>
      <c r="F56" s="14">
        <v>146641023</v>
      </c>
      <c r="G56" s="117">
        <v>120763195</v>
      </c>
      <c r="H56" s="117">
        <v>17251885</v>
      </c>
      <c r="I56" s="117">
        <v>8625943</v>
      </c>
    </row>
    <row r="57" spans="1:9" x14ac:dyDescent="0.3">
      <c r="A57" s="177"/>
      <c r="B57" s="177"/>
      <c r="C57" s="177"/>
      <c r="D57" s="177"/>
      <c r="E57" s="103" t="s">
        <v>176</v>
      </c>
      <c r="F57" s="14">
        <v>3000000</v>
      </c>
      <c r="G57" s="117">
        <v>2470588</v>
      </c>
      <c r="H57" s="117">
        <v>352941</v>
      </c>
      <c r="I57" s="117">
        <v>176471</v>
      </c>
    </row>
    <row r="58" spans="1:9" x14ac:dyDescent="0.3">
      <c r="A58" s="177"/>
      <c r="B58" s="177"/>
      <c r="C58" s="177"/>
      <c r="D58" s="177"/>
      <c r="E58" s="100">
        <v>182</v>
      </c>
      <c r="F58" s="14">
        <v>4000000</v>
      </c>
      <c r="G58" s="117">
        <v>3294117</v>
      </c>
      <c r="H58" s="117">
        <v>470589</v>
      </c>
      <c r="I58" s="117">
        <v>235294</v>
      </c>
    </row>
    <row r="59" spans="1:9" x14ac:dyDescent="0.3">
      <c r="E59" s="123" t="s">
        <v>19</v>
      </c>
      <c r="F59" s="15">
        <f>SUM(F3:F58)</f>
        <v>7973242153</v>
      </c>
      <c r="G59" s="15">
        <f t="shared" ref="G59:H59" si="0">SUM(G3:G58)</f>
        <v>6566199420</v>
      </c>
      <c r="H59" s="15">
        <f t="shared" si="0"/>
        <v>938028489</v>
      </c>
      <c r="I59" s="15">
        <f>SUM(I3:I58)</f>
        <v>469014244</v>
      </c>
    </row>
    <row r="60" spans="1:9" x14ac:dyDescent="0.3">
      <c r="E60" s="104"/>
    </row>
    <row r="61" spans="1:9" x14ac:dyDescent="0.3">
      <c r="E61" s="104"/>
      <c r="G61" s="122"/>
      <c r="H61" s="122"/>
    </row>
    <row r="62" spans="1:9" x14ac:dyDescent="0.3">
      <c r="E62" s="104"/>
    </row>
    <row r="63" spans="1:9" x14ac:dyDescent="0.3">
      <c r="G63" s="113"/>
      <c r="H63" s="113"/>
    </row>
    <row r="69" spans="7:8" x14ac:dyDescent="0.3">
      <c r="G69" s="113"/>
      <c r="H69" s="113"/>
    </row>
  </sheetData>
  <mergeCells count="25">
    <mergeCell ref="B8:B48"/>
    <mergeCell ref="A8:A48"/>
    <mergeCell ref="C46:C47"/>
    <mergeCell ref="D46:D47"/>
    <mergeCell ref="A3:A7"/>
    <mergeCell ref="B3:B7"/>
    <mergeCell ref="C3:C7"/>
    <mergeCell ref="D3:D7"/>
    <mergeCell ref="C11:C12"/>
    <mergeCell ref="D11:D12"/>
    <mergeCell ref="C18:C19"/>
    <mergeCell ref="D49:D53"/>
    <mergeCell ref="D55:D58"/>
    <mergeCell ref="D18:D19"/>
    <mergeCell ref="C20:C22"/>
    <mergeCell ref="D20:D22"/>
    <mergeCell ref="C29:C33"/>
    <mergeCell ref="D29:D33"/>
    <mergeCell ref="B49:B54"/>
    <mergeCell ref="A49:A54"/>
    <mergeCell ref="A55:A58"/>
    <mergeCell ref="B55:B58"/>
    <mergeCell ref="C55:C58"/>
    <mergeCell ref="C49:C51"/>
    <mergeCell ref="C52:C53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wyjściowe</vt:lpstr>
      <vt:lpstr>Tabela 1.</vt:lpstr>
      <vt:lpstr>Tabela 2.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Małecki Łukasz</dc:creator>
  <cp:keywords/>
  <dc:description/>
  <cp:lastModifiedBy>Lukasz Malecki</cp:lastModifiedBy>
  <cp:revision/>
  <dcterms:created xsi:type="dcterms:W3CDTF">2015-06-05T18:19:34Z</dcterms:created>
  <dcterms:modified xsi:type="dcterms:W3CDTF">2023-01-17T15:07:02Z</dcterms:modified>
  <cp:category/>
  <cp:contentStatus/>
</cp:coreProperties>
</file>